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0" yWindow="65456" windowWidth="14720" windowHeight="7070" activeTab="0"/>
  </bookViews>
  <sheets>
    <sheet name="P&amp;L" sheetId="1" r:id="rId1"/>
    <sheet name="P&amp;L old" sheetId="2" r:id="rId2"/>
    <sheet name="Interest" sheetId="3" r:id="rId3"/>
    <sheet name="Fees" sheetId="4" r:id="rId4"/>
    <sheet name="Cost" sheetId="5" r:id="rId5"/>
    <sheet name="BS" sheetId="6" r:id="rId6"/>
    <sheet name="BS old" sheetId="7" r:id="rId7"/>
    <sheet name="L&amp;D" sheetId="8" r:id="rId8"/>
  </sheets>
  <definedNames>
    <definedName name="_Toc206829737" localSheetId="5">'BS'!#REF!</definedName>
    <definedName name="_Toc206829737" localSheetId="6">'BS old'!#REF!</definedName>
    <definedName name="_Toc267739939" localSheetId="5">'BS'!#REF!</definedName>
    <definedName name="_Toc267739939" localSheetId="6">'BS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'Fees'!$A$1:$AN$40</definedName>
  </definedNames>
  <calcPr fullCalcOnLoad="1"/>
</workbook>
</file>

<file path=xl/sharedStrings.xml><?xml version="1.0" encoding="utf-8"?>
<sst xmlns="http://schemas.openxmlformats.org/spreadsheetml/2006/main" count="1127" uniqueCount="462">
  <si>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</si>
  <si>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</si>
  <si>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</si>
  <si>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</si>
  <si>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</si>
  <si>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</si>
  <si>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</si>
  <si>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</si>
  <si>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</si>
  <si>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</si>
  <si>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</si>
  <si>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</si>
  <si>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</si>
  <si>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</si>
  <si>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</si>
  <si>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</si>
  <si>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</si>
  <si>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</si>
  <si>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</si>
  <si>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</si>
  <si>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</si>
  <si>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</si>
  <si>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</si>
  <si>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</si>
  <si>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</si>
  <si>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</si>
  <si>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</si>
  <si>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</si>
  <si>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</si>
  <si>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</si>
  <si>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</si>
  <si>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</si>
  <si>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</si>
  <si>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</si>
  <si>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</si>
  <si>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</si>
  <si>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</si>
  <si>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</si>
  <si>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</si>
  <si>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</si>
  <si>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</si>
  <si>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</si>
  <si>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</si>
  <si>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</si>
  <si>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</si>
  <si>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</si>
  <si>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</si>
  <si>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</si>
  <si>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</si>
  <si>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</si>
  <si>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</si>
  <si>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</si>
  <si>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</si>
  <si>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</si>
  <si>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</si>
  <si>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</si>
  <si>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</si>
  <si>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</si>
  <si>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Income    PLN '000</t>
  </si>
  <si>
    <t>Fees &amp; Commissions Cost    PLN '000</t>
  </si>
  <si>
    <t>Net Fees &amp; Commissions     PLN '000</t>
  </si>
  <si>
    <t>Fees &amp; Commissions Cost       PLN '000</t>
  </si>
  <si>
    <t>Net Fees &amp; Commissions        PLN '000</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</si>
  <si>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</si>
  <si>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</si>
  <si>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</si>
  <si>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</si>
  <si>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</si>
  <si>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</si>
  <si>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</si>
  <si>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</si>
  <si>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</si>
  <si>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</si>
  <si>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</si>
  <si>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</si>
  <si>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 xml:space="preserve">   PLN '000</t>
  </si>
  <si>
    <t xml:space="preserve">    PLN '000</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</si>
  <si>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</si>
  <si>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</si>
  <si>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</si>
  <si>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</si>
  <si>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</si>
  <si>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</si>
  <si>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</si>
  <si>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</si>
  <si>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</si>
  <si>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</si>
  <si>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</si>
  <si>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</si>
  <si>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</si>
  <si>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</si>
  <si>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LOANS TO CUSTOMERS</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</si>
  <si>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</si>
  <si>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</si>
  <si>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</si>
  <si>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</si>
  <si>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</si>
  <si>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</si>
  <si>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</si>
  <si>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</si>
  <si>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</si>
  <si>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</si>
  <si>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</si>
  <si>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</si>
  <si>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</si>
  <si>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</si>
  <si>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</si>
  <si>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</si>
  <si>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</si>
  <si>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</si>
  <si>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</si>
  <si>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</si>
  <si>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</si>
  <si>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</si>
  <si>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</si>
  <si>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</si>
  <si>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</si>
  <si>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</si>
  <si>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</si>
  <si>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</si>
  <si>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</si>
  <si>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</si>
  <si>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</si>
  <si>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</si>
  <si>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</si>
  <si>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</si>
  <si>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</si>
  <si>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</si>
  <si>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</si>
  <si>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</si>
  <si>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</si>
  <si>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</si>
  <si>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</si>
  <si>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</si>
  <si>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</si>
  <si>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</si>
  <si>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</si>
  <si>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</si>
  <si>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</si>
  <si>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</si>
  <si>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</si>
  <si>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</si>
  <si>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</si>
  <si>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</si>
  <si>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</si>
  <si>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</si>
  <si>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</si>
  <si>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</si>
  <si>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</si>
  <si>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</si>
  <si>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</si>
  <si>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</si>
  <si>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</si>
  <si>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</si>
  <si>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</si>
  <si>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</si>
  <si>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</si>
  <si>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</si>
  <si>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</si>
  <si>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</si>
  <si>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</si>
  <si>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</si>
  <si>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</si>
  <si>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</si>
  <si>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</si>
  <si>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</si>
  <si>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</si>
  <si>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</si>
  <si>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</si>
  <si>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</si>
  <si>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</si>
  <si>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</si>
  <si>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</si>
  <si>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</si>
  <si>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</si>
  <si>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</si>
  <si>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</si>
  <si>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</si>
  <si>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</si>
  <si>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</si>
  <si>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</si>
  <si>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</si>
  <si>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</si>
  <si>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</si>
  <si>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</si>
  <si>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</si>
  <si>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</si>
  <si>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</si>
  <si>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</si>
  <si>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</si>
  <si>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</si>
  <si>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</si>
  <si>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</si>
  <si>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</si>
  <si>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</si>
  <si>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</si>
  <si>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</si>
  <si>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 xml:space="preserve">Loans and Deposits </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</si>
  <si>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</si>
  <si>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</si>
  <si>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</si>
  <si>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</si>
  <si>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</si>
  <si>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</si>
  <si>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</si>
  <si>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</si>
  <si>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</si>
  <si>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</si>
  <si>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</si>
  <si>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</si>
  <si>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</si>
  <si>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</si>
  <si>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</si>
  <si>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</si>
  <si>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</si>
  <si>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</si>
  <si>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PLN'000</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</si>
  <si>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</si>
  <si>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</si>
  <si>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</si>
  <si>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</si>
  <si>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</si>
  <si>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</si>
  <si>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</si>
  <si>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</si>
  <si>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</si>
  <si>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</si>
  <si>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</si>
  <si>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</si>
  <si>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 xml:space="preserve">GENERAL AND ADMINISTRATIVE EXPENSES* - QUARTERLY </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</si>
  <si>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</si>
  <si>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</si>
  <si>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</si>
  <si>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</si>
  <si>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</si>
  <si>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</si>
  <si>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</si>
  <si>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</si>
  <si>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</si>
  <si>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</si>
  <si>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</si>
  <si>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</si>
  <si>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</si>
  <si>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</si>
  <si>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</si>
  <si>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</si>
  <si>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</si>
  <si>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</si>
  <si>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</si>
  <si>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</si>
  <si>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</si>
  <si>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</si>
  <si>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</si>
  <si>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</si>
  <si>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</si>
  <si>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</si>
  <si>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</si>
  <si>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</si>
  <si>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</si>
  <si>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</si>
  <si>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</si>
  <si>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</si>
  <si>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</si>
  <si>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</si>
  <si>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</si>
  <si>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</si>
  <si>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</si>
  <si>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</si>
  <si>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</si>
  <si>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</si>
  <si>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</si>
  <si>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</si>
  <si>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</si>
  <si>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</si>
  <si>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</si>
  <si>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</si>
  <si>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</si>
  <si>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</si>
  <si>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</si>
  <si>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</si>
  <si>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</si>
  <si>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</si>
  <si>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</si>
  <si>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</si>
  <si>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</si>
  <si>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</si>
  <si>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</si>
  <si>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</si>
  <si>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</si>
  <si>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</si>
  <si>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</si>
  <si>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</si>
  <si>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</si>
  <si>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</si>
  <si>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</si>
  <si>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</si>
  <si>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</si>
  <si>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</si>
  <si>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</si>
  <si>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</si>
  <si>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</si>
  <si>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</si>
  <si>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</si>
  <si>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</si>
  <si>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</si>
  <si>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</si>
  <si>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</si>
  <si>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</si>
  <si>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</si>
  <si>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</si>
  <si>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</si>
  <si>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</si>
  <si>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</si>
  <si>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</si>
  <si>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</si>
  <si>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</si>
  <si>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</si>
  <si>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</si>
  <si>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</si>
  <si>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</si>
  <si>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</si>
  <si>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</si>
  <si>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</si>
  <si>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</si>
  <si>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</si>
  <si>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</si>
  <si>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</si>
  <si>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</si>
  <si>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</si>
  <si>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</si>
  <si>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</si>
  <si>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</si>
  <si>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</si>
  <si>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</si>
  <si>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</si>
  <si>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</si>
  <si>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</si>
  <si>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</si>
  <si>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</si>
  <si>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</si>
  <si>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</si>
  <si>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</si>
  <si>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</si>
  <si>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</si>
  <si>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</si>
  <si>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</si>
  <si>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</si>
  <si>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</si>
  <si>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</si>
  <si>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</si>
  <si>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</si>
  <si>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</si>
  <si>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</si>
  <si>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</si>
  <si>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</si>
  <si>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</si>
  <si>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</si>
  <si>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</si>
  <si>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</si>
  <si>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</si>
  <si>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</si>
  <si>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</si>
  <si>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</si>
  <si>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</si>
  <si>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</si>
  <si>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</si>
  <si>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 without impairment losses on financial and non-fiancial assets</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</si>
  <si>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</si>
  <si>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</si>
  <si>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</si>
  <si>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</si>
  <si>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</si>
  <si>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</si>
  <si>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</si>
  <si>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</si>
  <si>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</si>
  <si>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</si>
  <si>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</si>
  <si>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</si>
  <si>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</si>
  <si>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</si>
  <si>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</si>
  <si>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</si>
  <si>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</si>
  <si>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</si>
  <si>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</si>
  <si>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</si>
  <si>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</si>
  <si>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</si>
  <si>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</si>
  <si>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</si>
  <si>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</si>
  <si>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</si>
  <si>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</si>
  <si>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</si>
  <si>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</si>
  <si>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</si>
  <si>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</si>
  <si>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</si>
  <si>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</si>
  <si>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</si>
  <si>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</si>
  <si>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</si>
  <si>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</si>
  <si>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</si>
  <si>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</si>
  <si>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zamortyzowanego kosztu</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</si>
  <si>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</si>
  <si>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</si>
  <si>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</si>
  <si>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</si>
  <si>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</si>
  <si>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</si>
  <si>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</si>
  <si>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</si>
  <si>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</si>
  <si>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</si>
  <si>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</si>
  <si>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</si>
  <si>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</si>
  <si>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</si>
  <si>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</si>
  <si>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</si>
  <si>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</si>
  <si>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</si>
  <si>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 pro-forma data: interest on swaps which does not meet hedge accounting standards are presented in Net interest income whereas in formal reporting it is presented under Results on financial assets and liabilities held for trading</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</si>
  <si>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</si>
  <si>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</si>
  <si>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</si>
  <si>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</si>
  <si>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</si>
  <si>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</si>
  <si>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</si>
  <si>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</si>
  <si>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</si>
  <si>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</si>
  <si>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</si>
  <si>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</si>
  <si>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</si>
  <si>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</si>
  <si>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</si>
  <si>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</si>
  <si>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</si>
  <si>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</si>
  <si>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rPr>
      <t>*)</t>
    </r>
  </si>
  <si>
    <t>1.01.2019 -30.06.2019</t>
  </si>
  <si>
    <t>1.04.2019 -30.06.2019</t>
  </si>
  <si>
    <t> 1.01.2019 -30.06.2019</t>
  </si>
  <si>
    <t> 1.04.2019 -30.06.2019</t>
  </si>
  <si>
    <t>30.06.2019</t>
  </si>
  <si>
    <t>1.07.2019 -30.09.2019</t>
  </si>
  <si>
    <t>1.01.2019 -30.09.2019</t>
  </si>
  <si>
    <t> 1.01.2019 -30.09.2019</t>
  </si>
  <si>
    <t> 1.07.2019 -30.09.2019</t>
  </si>
  <si>
    <t>30.09.2019</t>
  </si>
  <si>
    <t>1.01.2019 -31.12.2019</t>
  </si>
  <si>
    <t>1.10.2019 -31.12.2019</t>
  </si>
  <si>
    <t>Koszty rezerw na sprawy sporne z tytułu walutowych kredytów hipotecznych</t>
  </si>
  <si>
    <t>Creation of provision for claims resulted from FX mortgage portfolio</t>
  </si>
  <si>
    <t> 1.10.2019 -31.12.2019</t>
  </si>
  <si>
    <t>31.12.2019</t>
  </si>
  <si>
    <t>Non-audited preliminary data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</si>
</sst>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Red]\(#,##0\)"/>
    <numFmt numFmtId="173" formatCode="#,##0.00;[Red]\(#,##0.00\)"/>
    <numFmt numFmtId="174" formatCode="#,##0.0"/>
    <numFmt numFmtId="175" formatCode="#,##0.000"/>
    <numFmt numFmtId="176" formatCode="#,##0.0;[Red]\(#,##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Red]\(#,##0.000\)"/>
    <numFmt numFmtId="182" formatCode="0.000000"/>
    <numFmt numFmtId="183" formatCode="0.00000"/>
    <numFmt numFmtId="184" formatCode="0.0000"/>
    <numFmt numFmtId="185" formatCode="0.000"/>
    <numFmt numFmtId="186" formatCode="0.0"/>
  </numFmts>
  <fonts count="66">
    <font>
      <sz val="11"/>
      <color theme="1"/>
      <name val="Trebuchet MS"/>
      <family val="2"/>
    </font>
    <font>
      <sz val="11"/>
      <color indexed="8"/>
      <name val="Trebuchet MS"/>
      <family val="2"/>
    </font>
    <font>
      <sz val="10"/>
      <name val="Arial CE"/>
      <family val="0"/>
    </font>
    <font>
      <sz val="13.5"/>
      <name val="MS Sans Serif"/>
      <family val="2"/>
    </font>
    <font>
      <sz val="9"/>
      <color indexed="8"/>
      <name val="Trebuchet MS"/>
      <family val="2"/>
    </font>
    <font>
      <b/>
      <sz val="9"/>
      <name val="Trebuchet MS"/>
      <family val="2"/>
    </font>
    <font>
      <b/>
      <sz val="9"/>
      <color indexed="8"/>
      <name val="Trebuchet MS"/>
      <family val="2"/>
    </font>
    <font>
      <sz val="9"/>
      <name val="Trebuchet MS"/>
      <family val="2"/>
    </font>
    <font>
      <sz val="8"/>
      <name val="Arial CE"/>
      <family val="0"/>
    </font>
    <font>
      <b/>
      <sz val="8"/>
      <name val="Arial CE"/>
      <family val="2"/>
    </font>
    <font>
      <sz val="10"/>
      <name val="Arial"/>
      <family val="2"/>
    </font>
    <font>
      <vertAlign val="superscript"/>
      <sz val="9"/>
      <color indexed="8"/>
      <name val="Trebuchet MS"/>
      <family val="2"/>
    </font>
    <font>
      <sz val="11"/>
      <color indexed="9"/>
      <name val="Trebuchet MS"/>
      <family val="2"/>
    </font>
    <font>
      <sz val="11"/>
      <color indexed="62"/>
      <name val="Trebuchet MS"/>
      <family val="2"/>
    </font>
    <font>
      <b/>
      <sz val="11"/>
      <color indexed="63"/>
      <name val="Trebuchet MS"/>
      <family val="2"/>
    </font>
    <font>
      <sz val="11"/>
      <color indexed="17"/>
      <name val="Trebuchet MS"/>
      <family val="2"/>
    </font>
    <font>
      <u val="single"/>
      <sz val="11"/>
      <color indexed="12"/>
      <name val="Trebuchet MS"/>
      <family val="2"/>
    </font>
    <font>
      <sz val="11"/>
      <color indexed="52"/>
      <name val="Trebuchet MS"/>
      <family val="2"/>
    </font>
    <font>
      <b/>
      <sz val="11"/>
      <color indexed="9"/>
      <name val="Trebuchet MS"/>
      <family val="2"/>
    </font>
    <font>
      <b/>
      <sz val="15"/>
      <color indexed="56"/>
      <name val="Trebuchet MS"/>
      <family val="2"/>
    </font>
    <font>
      <b/>
      <sz val="13"/>
      <color indexed="56"/>
      <name val="Trebuchet MS"/>
      <family val="2"/>
    </font>
    <font>
      <b/>
      <sz val="11"/>
      <color indexed="56"/>
      <name val="Trebuchet MS"/>
      <family val="2"/>
    </font>
    <font>
      <sz val="11"/>
      <color indexed="60"/>
      <name val="Trebuchet MS"/>
      <family val="2"/>
    </font>
    <font>
      <b/>
      <sz val="11"/>
      <color indexed="52"/>
      <name val="Trebuchet MS"/>
      <family val="2"/>
    </font>
    <font>
      <u val="single"/>
      <sz val="11"/>
      <color indexed="20"/>
      <name val="Trebuchet MS"/>
      <family val="2"/>
    </font>
    <font>
      <b/>
      <sz val="11"/>
      <color indexed="8"/>
      <name val="Trebuchet MS"/>
      <family val="2"/>
    </font>
    <font>
      <i/>
      <sz val="11"/>
      <color indexed="23"/>
      <name val="Trebuchet MS"/>
      <family val="2"/>
    </font>
    <font>
      <sz val="11"/>
      <color indexed="10"/>
      <name val="Trebuchet MS"/>
      <family val="2"/>
    </font>
    <font>
      <b/>
      <sz val="18"/>
      <color indexed="56"/>
      <name val="Cambria"/>
      <family val="2"/>
    </font>
    <font>
      <sz val="11"/>
      <color indexed="20"/>
      <name val="Trebuchet MS"/>
      <family val="2"/>
    </font>
    <font>
      <sz val="9"/>
      <color indexed="9"/>
      <name val="Trebuchet MS"/>
      <family val="2"/>
    </font>
    <font>
      <i/>
      <sz val="9"/>
      <color indexed="8"/>
      <name val="Trebuchet MS"/>
      <family val="2"/>
    </font>
    <font>
      <sz val="9"/>
      <color indexed="10"/>
      <name val="Trebuchet MS"/>
      <family val="2"/>
    </font>
    <font>
      <b/>
      <sz val="12"/>
      <color indexed="14"/>
      <name val="Trebuchet MS"/>
      <family val="2"/>
    </font>
    <font>
      <sz val="11"/>
      <color indexed="8"/>
      <name val="Calibri"/>
      <family val="2"/>
    </font>
    <font>
      <b/>
      <sz val="9"/>
      <color indexed="10"/>
      <name val="Trebuchet MS"/>
      <family val="2"/>
    </font>
    <font>
      <b/>
      <sz val="9"/>
      <color indexed="9"/>
      <name val="Trebuchet MS"/>
      <family val="2"/>
    </font>
    <font>
      <sz val="11"/>
      <color theme="0"/>
      <name val="Trebuchet MS"/>
      <family val="2"/>
    </font>
    <font>
      <sz val="11"/>
      <color rgb="FF3F3F76"/>
      <name val="Trebuchet MS"/>
      <family val="2"/>
    </font>
    <font>
      <b/>
      <sz val="11"/>
      <color rgb="FF3F3F3F"/>
      <name val="Trebuchet MS"/>
      <family val="2"/>
    </font>
    <font>
      <sz val="11"/>
      <color rgb="FF006100"/>
      <name val="Trebuchet MS"/>
      <family val="2"/>
    </font>
    <font>
      <u val="single"/>
      <sz val="11"/>
      <color theme="10"/>
      <name val="Trebuchet MS"/>
      <family val="2"/>
    </font>
    <font>
      <sz val="11"/>
      <color rgb="FFFA7D00"/>
      <name val="Trebuchet MS"/>
      <family val="2"/>
    </font>
    <font>
      <b/>
      <sz val="11"/>
      <color theme="0"/>
      <name val="Trebuchet MS"/>
      <family val="2"/>
    </font>
    <font>
      <b/>
      <sz val="15"/>
      <color theme="3"/>
      <name val="Trebuchet MS"/>
      <family val="2"/>
    </font>
    <font>
      <b/>
      <sz val="13"/>
      <color theme="3"/>
      <name val="Trebuchet MS"/>
      <family val="2"/>
    </font>
    <font>
      <b/>
      <sz val="11"/>
      <color theme="3"/>
      <name val="Trebuchet MS"/>
      <family val="2"/>
    </font>
    <font>
      <sz val="11"/>
      <color rgb="FF9C6500"/>
      <name val="Trebuchet MS"/>
      <family val="2"/>
    </font>
    <font>
      <b/>
      <sz val="11"/>
      <color rgb="FFFA7D00"/>
      <name val="Trebuchet MS"/>
      <family val="2"/>
    </font>
    <font>
      <u val="single"/>
      <sz val="11"/>
      <color theme="11"/>
      <name val="Trebuchet MS"/>
      <family val="2"/>
    </font>
    <font>
      <b/>
      <sz val="11"/>
      <color theme="1"/>
      <name val="Trebuchet MS"/>
      <family val="2"/>
    </font>
    <font>
      <i/>
      <sz val="11"/>
      <color rgb="FF7F7F7F"/>
      <name val="Trebuchet MS"/>
      <family val="2"/>
    </font>
    <font>
      <sz val="11"/>
      <color rgb="FFFF0000"/>
      <name val="Trebuchet MS"/>
      <family val="2"/>
    </font>
    <font>
      <b/>
      <sz val="18"/>
      <color theme="3"/>
      <name val="Cambria"/>
      <family val="2"/>
    </font>
    <font>
      <sz val="11"/>
      <color rgb="FF9C0006"/>
      <name val="Trebuchet MS"/>
      <family val="2"/>
    </font>
    <font>
      <sz val="9"/>
      <color theme="1"/>
      <name val="Trebuchet MS"/>
      <family val="2"/>
    </font>
    <font>
      <sz val="9"/>
      <color rgb="FFFFFFFF"/>
      <name val="Trebuchet MS"/>
      <family val="2"/>
    </font>
    <font>
      <i/>
      <sz val="9"/>
      <color theme="1"/>
      <name val="Trebuchet MS"/>
      <family val="2"/>
    </font>
    <font>
      <b/>
      <sz val="9"/>
      <color theme="1"/>
      <name val="Trebuchet MS"/>
      <family val="2"/>
    </font>
    <font>
      <sz val="9"/>
      <color rgb="FFFF0000"/>
      <name val="Trebuchet MS"/>
      <family val="2"/>
    </font>
    <font>
      <b/>
      <sz val="12"/>
      <color rgb="FFCC0066"/>
      <name val="Trebuchet MS"/>
      <family val="2"/>
    </font>
    <font>
      <sz val="9"/>
      <color rgb="FF000000"/>
      <name val="Trebuchet MS"/>
      <family val="2"/>
    </font>
    <font>
      <b/>
      <sz val="9"/>
      <color rgb="FF000000"/>
      <name val="Trebuchet MS"/>
      <family val="2"/>
    </font>
    <font>
      <sz val="11"/>
      <color theme="1"/>
      <name val="Calibri"/>
      <family val="2"/>
    </font>
    <font>
      <b/>
      <sz val="9"/>
      <color rgb="FFFF0000"/>
      <name val="Trebuchet MS"/>
      <family val="2"/>
    </font>
    <font>
      <b/>
      <sz val="9"/>
      <color rgb="FFFFFFFF"/>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CCCC"/>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000396251678"/>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thin"/>
      <right/>
      <top style="thin"/>
      <bottom style="thin"/>
    </border>
    <border>
      <left style="medium"/>
      <right/>
      <top style="medium"/>
      <bottom style="medium"/>
    </border>
    <border>
      <left style="thin"/>
      <right/>
      <top style="thin"/>
      <bottom/>
    </border>
    <border>
      <left style="thin"/>
      <right/>
      <top/>
      <bottom style="thin"/>
    </border>
    <border>
      <left style="medium"/>
      <right style="medium"/>
      <top style="thin"/>
      <bottom style="medium"/>
    </border>
    <border>
      <left style="medium"/>
      <right style="medium"/>
      <top/>
      <bottom style="medium"/>
    </border>
    <border>
      <left>
        <color indexed="63"/>
      </left>
      <right>
        <color indexed="63"/>
      </right>
      <top>
        <color indexed="63"/>
      </top>
      <bottom style="medium">
        <color rgb="FFDDDDDD"/>
      </bottom>
    </border>
    <border>
      <left>
        <color indexed="63"/>
      </left>
      <right>
        <color indexed="63"/>
      </right>
      <top style="medium">
        <color rgb="FFDDDDDD"/>
      </top>
      <bottom style="medium">
        <color rgb="FFDDDDDD"/>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10" fillId="0" borderId="0">
      <alignment/>
      <protection/>
    </xf>
    <xf numFmtId="0" fontId="3"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2" borderId="0" applyNumberFormat="0" applyBorder="0" applyAlignment="0" applyProtection="0"/>
  </cellStyleXfs>
  <cellXfs count="207">
    <xf numFmtId="0" fontId="0" fillId="0" borderId="0" xfId="0" applyAlignment="1">
      <alignment/>
    </xf>
    <xf numFmtId="0" fontId="55" fillId="0" borderId="0" xfId="0" applyFont="1" applyAlignment="1">
      <alignment/>
    </xf>
    <xf numFmtId="172" fontId="6" fillId="0" borderId="10" xfId="45" applyNumberFormat="1" applyFont="1" applyFill="1" applyBorder="1" applyAlignment="1">
      <alignment horizontal="right" vertical="top" wrapText="1"/>
      <protection/>
    </xf>
    <xf numFmtId="172" fontId="6" fillId="33" borderId="10" xfId="45" applyNumberFormat="1" applyFont="1" applyFill="1" applyBorder="1" applyAlignment="1">
      <alignment horizontal="right" vertical="top" wrapText="1"/>
      <protection/>
    </xf>
    <xf numFmtId="0" fontId="56" fillId="0" borderId="0" xfId="0" applyFont="1" applyAlignment="1">
      <alignment/>
    </xf>
    <xf numFmtId="172" fontId="4" fillId="0" borderId="11" xfId="45" applyNumberFormat="1" applyFont="1" applyFill="1" applyBorder="1" applyAlignment="1">
      <alignment horizontal="right" vertical="top" wrapText="1"/>
      <protection/>
    </xf>
    <xf numFmtId="172" fontId="4" fillId="0" borderId="12" xfId="45" applyNumberFormat="1" applyFont="1" applyFill="1" applyBorder="1" applyAlignment="1">
      <alignment horizontal="right" vertical="top" wrapText="1"/>
      <protection/>
    </xf>
    <xf numFmtId="172" fontId="6" fillId="0" borderId="12" xfId="45" applyNumberFormat="1" applyFont="1" applyFill="1" applyBorder="1" applyAlignment="1">
      <alignment horizontal="right" vertical="top" wrapText="1"/>
      <protection/>
    </xf>
    <xf numFmtId="172" fontId="7" fillId="0" borderId="12" xfId="45" applyNumberFormat="1" applyFont="1" applyFill="1" applyBorder="1" applyAlignment="1">
      <alignment horizontal="right" vertical="top" wrapText="1"/>
      <protection/>
    </xf>
    <xf numFmtId="172" fontId="4" fillId="0" borderId="13" xfId="45" applyNumberFormat="1" applyFont="1" applyFill="1" applyBorder="1" applyAlignment="1">
      <alignment horizontal="right" vertical="top" wrapText="1"/>
      <protection/>
    </xf>
    <xf numFmtId="172" fontId="4" fillId="0" borderId="14" xfId="45" applyNumberFormat="1" applyFont="1" applyFill="1" applyBorder="1" applyAlignment="1">
      <alignment horizontal="right" vertical="top" wrapText="1"/>
      <protection/>
    </xf>
    <xf numFmtId="172" fontId="4" fillId="33" borderId="11" xfId="45" applyNumberFormat="1" applyFont="1" applyFill="1" applyBorder="1" applyAlignment="1">
      <alignment horizontal="right" vertical="top" wrapText="1"/>
      <protection/>
    </xf>
    <xf numFmtId="172" fontId="4" fillId="33" borderId="12" xfId="45" applyNumberFormat="1" applyFont="1" applyFill="1" applyBorder="1" applyAlignment="1">
      <alignment horizontal="right" vertical="top" wrapText="1"/>
      <protection/>
    </xf>
    <xf numFmtId="172" fontId="6" fillId="33" borderId="12" xfId="45" applyNumberFormat="1" applyFont="1" applyFill="1" applyBorder="1" applyAlignment="1">
      <alignment horizontal="right" vertical="top" wrapText="1"/>
      <protection/>
    </xf>
    <xf numFmtId="172" fontId="7" fillId="33" borderId="12" xfId="45" applyNumberFormat="1" applyFont="1" applyFill="1" applyBorder="1" applyAlignment="1">
      <alignment horizontal="right" vertical="top" wrapText="1"/>
      <protection/>
    </xf>
    <xf numFmtId="172" fontId="4" fillId="33" borderId="13" xfId="45" applyNumberFormat="1" applyFont="1" applyFill="1" applyBorder="1" applyAlignment="1">
      <alignment horizontal="right" vertical="top" wrapText="1"/>
      <protection/>
    </xf>
    <xf numFmtId="172" fontId="4" fillId="33" borderId="14" xfId="45" applyNumberFormat="1" applyFont="1" applyFill="1" applyBorder="1" applyAlignment="1">
      <alignment horizontal="right" vertical="top" wrapText="1"/>
      <protection/>
    </xf>
    <xf numFmtId="172" fontId="7" fillId="33" borderId="13" xfId="45" applyNumberFormat="1" applyFont="1" applyFill="1" applyBorder="1" applyAlignment="1">
      <alignment horizontal="right"/>
      <protection/>
    </xf>
    <xf numFmtId="173" fontId="5" fillId="33" borderId="10" xfId="45" applyNumberFormat="1" applyFont="1" applyFill="1" applyBorder="1" applyAlignment="1">
      <alignment horizontal="right"/>
      <protection/>
    </xf>
    <xf numFmtId="172" fontId="7" fillId="0" borderId="0" xfId="45" applyNumberFormat="1" applyFont="1" applyFill="1" applyAlignment="1">
      <alignment horizontal="right" vertical="center"/>
      <protection/>
    </xf>
    <xf numFmtId="172" fontId="7" fillId="33" borderId="12" xfId="45" applyNumberFormat="1" applyFont="1" applyFill="1" applyBorder="1" applyAlignment="1">
      <alignment vertical="top" wrapText="1"/>
      <protection/>
    </xf>
    <xf numFmtId="172" fontId="5" fillId="33" borderId="10" xfId="55" applyNumberFormat="1" applyFont="1" applyFill="1" applyBorder="1" applyAlignment="1" applyProtection="1">
      <alignment horizontal="right" vertical="center" wrapText="1"/>
      <protection/>
    </xf>
    <xf numFmtId="172" fontId="7" fillId="33" borderId="14" xfId="55" applyNumberFormat="1" applyFont="1" applyFill="1" applyBorder="1" applyAlignment="1" applyProtection="1">
      <alignment horizontal="right" vertical="center" wrapText="1"/>
      <protection locked="0"/>
    </xf>
    <xf numFmtId="172" fontId="7" fillId="33" borderId="13" xfId="55" applyNumberFormat="1" applyFont="1" applyFill="1" applyBorder="1" applyAlignment="1" applyProtection="1">
      <alignment horizontal="right" vertical="center" wrapText="1"/>
      <protection locked="0"/>
    </xf>
    <xf numFmtId="172" fontId="7" fillId="33" borderId="12" xfId="55" applyNumberFormat="1" applyFont="1" applyFill="1" applyBorder="1" applyAlignment="1" applyProtection="1">
      <alignment horizontal="right" vertical="center" wrapText="1"/>
      <protection locked="0"/>
    </xf>
    <xf numFmtId="172" fontId="5" fillId="33" borderId="10" xfId="55" applyNumberFormat="1" applyFont="1" applyFill="1" applyBorder="1" applyAlignment="1" applyProtection="1">
      <alignment horizontal="right" vertical="center" wrapText="1"/>
      <protection locked="0"/>
    </xf>
    <xf numFmtId="172" fontId="5" fillId="33" borderId="14" xfId="55" applyNumberFormat="1" applyFont="1" applyFill="1" applyBorder="1" applyAlignment="1" applyProtection="1">
      <alignment horizontal="right" vertical="center" wrapText="1"/>
      <protection locked="0"/>
    </xf>
    <xf numFmtId="172" fontId="55" fillId="0" borderId="0" xfId="0" applyNumberFormat="1" applyFont="1" applyAlignment="1">
      <alignment/>
    </xf>
    <xf numFmtId="3" fontId="55" fillId="0" borderId="0" xfId="0" applyNumberFormat="1" applyFont="1" applyAlignment="1">
      <alignment/>
    </xf>
    <xf numFmtId="172" fontId="5" fillId="33" borderId="12" xfId="45" applyNumberFormat="1" applyFont="1" applyFill="1" applyBorder="1" applyAlignment="1">
      <alignment vertical="top" wrapText="1"/>
      <protection/>
    </xf>
    <xf numFmtId="0" fontId="57" fillId="0" borderId="0" xfId="0" applyFont="1" applyAlignment="1">
      <alignment/>
    </xf>
    <xf numFmtId="172" fontId="5" fillId="9" borderId="10" xfId="45" applyNumberFormat="1" applyFont="1" applyFill="1" applyBorder="1" applyAlignment="1">
      <alignment horizontal="left" vertical="top" wrapText="1"/>
      <protection/>
    </xf>
    <xf numFmtId="172" fontId="7" fillId="9" borderId="12" xfId="45" applyNumberFormat="1" applyFont="1" applyFill="1" applyBorder="1" applyAlignment="1">
      <alignment vertical="top" wrapText="1"/>
      <protection/>
    </xf>
    <xf numFmtId="172" fontId="5" fillId="9" borderId="10" xfId="45" applyNumberFormat="1" applyFont="1" applyFill="1" applyBorder="1" applyAlignment="1">
      <alignment horizontal="center"/>
      <protection/>
    </xf>
    <xf numFmtId="172" fontId="7" fillId="9" borderId="14" xfId="45" applyNumberFormat="1" applyFont="1" applyFill="1" applyBorder="1" applyAlignment="1">
      <alignment vertical="top" wrapText="1"/>
      <protection/>
    </xf>
    <xf numFmtId="172" fontId="7" fillId="9" borderId="13" xfId="45" applyNumberFormat="1" applyFont="1" applyFill="1" applyBorder="1" applyAlignment="1">
      <alignment vertical="top" wrapText="1"/>
      <protection/>
    </xf>
    <xf numFmtId="172" fontId="5" fillId="9" borderId="14" xfId="45" applyNumberFormat="1" applyFont="1" applyFill="1" applyBorder="1" applyAlignment="1">
      <alignment horizontal="left" vertical="top" wrapText="1"/>
      <protection/>
    </xf>
    <xf numFmtId="172" fontId="5" fillId="34" borderId="10" xfId="45" applyNumberFormat="1" applyFont="1" applyFill="1" applyBorder="1" applyAlignment="1">
      <alignment horizontal="center" vertical="center" wrapText="1"/>
      <protection/>
    </xf>
    <xf numFmtId="172" fontId="5" fillId="31" borderId="10" xfId="45" applyNumberFormat="1" applyFont="1" applyFill="1" applyBorder="1" applyAlignment="1">
      <alignment horizontal="center" vertical="center" wrapText="1"/>
      <protection/>
    </xf>
    <xf numFmtId="172" fontId="4" fillId="31" borderId="15" xfId="45" applyNumberFormat="1" applyFont="1" applyFill="1" applyBorder="1" applyAlignment="1">
      <alignment vertical="top" wrapText="1"/>
      <protection/>
    </xf>
    <xf numFmtId="172" fontId="6" fillId="31" borderId="16" xfId="45" applyNumberFormat="1" applyFont="1" applyFill="1" applyBorder="1" applyAlignment="1">
      <alignment vertical="top" wrapText="1"/>
      <protection/>
    </xf>
    <xf numFmtId="172" fontId="4" fillId="34" borderId="12" xfId="45" applyNumberFormat="1" applyFont="1" applyFill="1" applyBorder="1" applyAlignment="1">
      <alignment vertical="top" wrapText="1"/>
      <protection/>
    </xf>
    <xf numFmtId="172" fontId="4" fillId="34" borderId="14" xfId="45" applyNumberFormat="1" applyFont="1" applyFill="1" applyBorder="1" applyAlignment="1">
      <alignment vertical="top" wrapText="1"/>
      <protection/>
    </xf>
    <xf numFmtId="172" fontId="6" fillId="34" borderId="12" xfId="45" applyNumberFormat="1" applyFont="1" applyFill="1" applyBorder="1" applyAlignment="1">
      <alignment vertical="top" wrapText="1"/>
      <protection/>
    </xf>
    <xf numFmtId="172" fontId="4" fillId="34" borderId="13" xfId="45" applyNumberFormat="1" applyFont="1" applyFill="1" applyBorder="1" applyAlignment="1">
      <alignment vertical="top" wrapText="1"/>
      <protection/>
    </xf>
    <xf numFmtId="172" fontId="6" fillId="34" borderId="10" xfId="45" applyNumberFormat="1" applyFont="1" applyFill="1" applyBorder="1" applyAlignment="1">
      <alignment vertical="top" wrapText="1"/>
      <protection/>
    </xf>
    <xf numFmtId="172" fontId="4" fillId="34" borderId="12" xfId="45" applyNumberFormat="1" applyFont="1" applyFill="1" applyBorder="1" applyAlignment="1">
      <alignment horizontal="left" vertical="top" wrapText="1" indent="2"/>
      <protection/>
    </xf>
    <xf numFmtId="172" fontId="5" fillId="34" borderId="13" xfId="45" applyNumberFormat="1" applyFont="1" applyFill="1" applyBorder="1" applyAlignment="1">
      <alignment wrapText="1"/>
      <protection/>
    </xf>
    <xf numFmtId="172" fontId="5" fillId="34" borderId="10" xfId="45" applyNumberFormat="1" applyFont="1" applyFill="1" applyBorder="1" applyAlignment="1">
      <alignment wrapText="1"/>
      <protection/>
    </xf>
    <xf numFmtId="172" fontId="6" fillId="31" borderId="15" xfId="45" applyNumberFormat="1" applyFont="1" applyFill="1" applyBorder="1" applyAlignment="1">
      <alignment vertical="top" wrapText="1"/>
      <protection/>
    </xf>
    <xf numFmtId="172" fontId="4" fillId="31" borderId="17" xfId="45" applyNumberFormat="1" applyFont="1" applyFill="1" applyBorder="1" applyAlignment="1">
      <alignment vertical="top" wrapText="1"/>
      <protection/>
    </xf>
    <xf numFmtId="172" fontId="4" fillId="31" borderId="18" xfId="45" applyNumberFormat="1" applyFont="1" applyFill="1" applyBorder="1" applyAlignment="1">
      <alignment vertical="top" wrapText="1"/>
      <protection/>
    </xf>
    <xf numFmtId="172" fontId="4" fillId="31" borderId="15" xfId="45" applyNumberFormat="1" applyFont="1" applyFill="1" applyBorder="1" applyAlignment="1">
      <alignment horizontal="left" vertical="top" wrapText="1" indent="2"/>
      <protection/>
    </xf>
    <xf numFmtId="0" fontId="55" fillId="0" borderId="0" xfId="0" applyFont="1" applyFill="1" applyBorder="1" applyAlignment="1">
      <alignment/>
    </xf>
    <xf numFmtId="0" fontId="55" fillId="0" borderId="0" xfId="0" applyFont="1" applyFill="1" applyBorder="1" applyAlignment="1">
      <alignment horizontal="left" vertical="center" wrapText="1"/>
    </xf>
    <xf numFmtId="0" fontId="55" fillId="0" borderId="0" xfId="0" applyFont="1" applyFill="1" applyBorder="1" applyAlignment="1">
      <alignment horizontal="left" vertical="center" wrapText="1" indent="1"/>
    </xf>
    <xf numFmtId="0" fontId="58" fillId="0" borderId="0" xfId="0" applyFont="1" applyFill="1" applyBorder="1" applyAlignment="1">
      <alignment horizontal="left" vertical="center" wrapText="1"/>
    </xf>
    <xf numFmtId="0" fontId="55" fillId="0" borderId="0" xfId="0" applyFont="1" applyBorder="1" applyAlignment="1">
      <alignment/>
    </xf>
    <xf numFmtId="172" fontId="7" fillId="0" borderId="0" xfId="45" applyNumberFormat="1" applyFont="1" applyFill="1" applyBorder="1" applyAlignment="1">
      <alignment horizontal="right"/>
      <protection/>
    </xf>
    <xf numFmtId="173" fontId="5" fillId="0" borderId="0" xfId="45" applyNumberFormat="1" applyFont="1" applyFill="1" applyBorder="1" applyAlignment="1">
      <alignment horizontal="right"/>
      <protection/>
    </xf>
    <xf numFmtId="172" fontId="7" fillId="0" borderId="0" xfId="45" applyNumberFormat="1" applyFont="1" applyFill="1" applyBorder="1" applyAlignment="1">
      <alignment/>
      <protection/>
    </xf>
    <xf numFmtId="172" fontId="5" fillId="34" borderId="10" xfId="45" applyNumberFormat="1" applyFont="1" applyFill="1" applyBorder="1" applyAlignment="1">
      <alignment horizontal="center"/>
      <protection/>
    </xf>
    <xf numFmtId="172" fontId="59" fillId="33" borderId="12" xfId="55" applyNumberFormat="1" applyFont="1" applyFill="1" applyBorder="1" applyAlignment="1" applyProtection="1">
      <alignment horizontal="right" vertical="center" wrapText="1"/>
      <protection locked="0"/>
    </xf>
    <xf numFmtId="3" fontId="8" fillId="0" borderId="0" xfId="0" applyNumberFormat="1" applyFont="1" applyFill="1" applyBorder="1" applyAlignment="1">
      <alignment/>
    </xf>
    <xf numFmtId="14" fontId="8" fillId="0" borderId="0" xfId="0" applyNumberFormat="1" applyFont="1" applyFill="1" applyBorder="1" applyAlignment="1">
      <alignment horizontal="center"/>
    </xf>
    <xf numFmtId="3" fontId="9" fillId="0" borderId="0" xfId="0" applyNumberFormat="1" applyFont="1" applyFill="1" applyBorder="1" applyAlignment="1">
      <alignment/>
    </xf>
    <xf numFmtId="3" fontId="8" fillId="0" borderId="0" xfId="0" applyNumberFormat="1" applyFont="1" applyFill="1" applyBorder="1" applyAlignment="1">
      <alignment horizontal="left"/>
    </xf>
    <xf numFmtId="3" fontId="9" fillId="0" borderId="0" xfId="0" applyNumberFormat="1" applyFont="1" applyFill="1" applyBorder="1" applyAlignment="1">
      <alignment horizontal="left"/>
    </xf>
    <xf numFmtId="3" fontId="9" fillId="0" borderId="0" xfId="0" applyNumberFormat="1" applyFont="1" applyFill="1" applyBorder="1" applyAlignment="1">
      <alignment wrapText="1"/>
    </xf>
    <xf numFmtId="3" fontId="8" fillId="0" borderId="0" xfId="0" applyNumberFormat="1" applyFont="1" applyFill="1" applyBorder="1" applyAlignment="1">
      <alignment wrapText="1"/>
    </xf>
    <xf numFmtId="172" fontId="55" fillId="0" borderId="0" xfId="0" applyNumberFormat="1" applyFont="1" applyFill="1" applyBorder="1" applyAlignment="1">
      <alignment/>
    </xf>
    <xf numFmtId="172" fontId="5" fillId="34" borderId="10" xfId="45" applyNumberFormat="1" applyFont="1" applyFill="1" applyBorder="1" applyAlignment="1">
      <alignment horizontal="center" wrapText="1"/>
      <protection/>
    </xf>
    <xf numFmtId="0" fontId="55" fillId="0" borderId="0" xfId="0" applyFont="1" applyFill="1" applyAlignment="1">
      <alignment/>
    </xf>
    <xf numFmtId="172" fontId="55" fillId="0" borderId="0" xfId="0" applyNumberFormat="1" applyFont="1" applyFill="1" applyAlignment="1">
      <alignment/>
    </xf>
    <xf numFmtId="172" fontId="4" fillId="33" borderId="12" xfId="45" applyNumberFormat="1" applyFont="1" applyFill="1" applyBorder="1" applyAlignment="1">
      <alignment horizontal="right" vertical="center" wrapText="1"/>
      <protection/>
    </xf>
    <xf numFmtId="172" fontId="4" fillId="0" borderId="11" xfId="45" applyNumberFormat="1" applyFont="1" applyFill="1" applyBorder="1" applyAlignment="1">
      <alignment horizontal="right" vertical="center" wrapText="1"/>
      <protection/>
    </xf>
    <xf numFmtId="172" fontId="4" fillId="0" borderId="12" xfId="45" applyNumberFormat="1" applyFont="1" applyFill="1" applyBorder="1" applyAlignment="1">
      <alignment horizontal="right" vertical="center" wrapText="1"/>
      <protection/>
    </xf>
    <xf numFmtId="172" fontId="4" fillId="33" borderId="11" xfId="45" applyNumberFormat="1" applyFont="1" applyFill="1" applyBorder="1" applyAlignment="1">
      <alignment horizontal="right" vertical="center" wrapText="1"/>
      <protection/>
    </xf>
    <xf numFmtId="172" fontId="6" fillId="0" borderId="12" xfId="45" applyNumberFormat="1" applyFont="1" applyFill="1" applyBorder="1" applyAlignment="1">
      <alignment horizontal="right" vertical="center" wrapText="1"/>
      <protection/>
    </xf>
    <xf numFmtId="172" fontId="6" fillId="0" borderId="10" xfId="45" applyNumberFormat="1" applyFont="1" applyFill="1" applyBorder="1" applyAlignment="1">
      <alignment horizontal="right" vertical="center" wrapText="1"/>
      <protection/>
    </xf>
    <xf numFmtId="172" fontId="6" fillId="33" borderId="12" xfId="45" applyNumberFormat="1" applyFont="1" applyFill="1" applyBorder="1" applyAlignment="1">
      <alignment horizontal="right" vertical="center" wrapText="1"/>
      <protection/>
    </xf>
    <xf numFmtId="3" fontId="55" fillId="0" borderId="11" xfId="0" applyNumberFormat="1" applyFont="1" applyFill="1" applyBorder="1" applyAlignment="1">
      <alignment horizontal="right" vertical="center"/>
    </xf>
    <xf numFmtId="3" fontId="55" fillId="0" borderId="12" xfId="0" applyNumberFormat="1" applyFont="1" applyFill="1" applyBorder="1" applyAlignment="1">
      <alignment horizontal="right" vertical="center"/>
    </xf>
    <xf numFmtId="3" fontId="55" fillId="0" borderId="19" xfId="0" applyNumberFormat="1" applyFont="1" applyFill="1" applyBorder="1" applyAlignment="1">
      <alignment horizontal="right" vertical="center"/>
    </xf>
    <xf numFmtId="185" fontId="55" fillId="0" borderId="0" xfId="0" applyNumberFormat="1" applyFont="1" applyAlignment="1">
      <alignment/>
    </xf>
    <xf numFmtId="186" fontId="55" fillId="0" borderId="0" xfId="0" applyNumberFormat="1" applyFont="1" applyAlignment="1">
      <alignment/>
    </xf>
    <xf numFmtId="0" fontId="60" fillId="0" borderId="0" xfId="0" applyFont="1" applyAlignment="1">
      <alignment/>
    </xf>
    <xf numFmtId="172" fontId="4" fillId="0" borderId="0" xfId="45" applyNumberFormat="1" applyFont="1" applyFill="1" applyBorder="1" applyAlignment="1">
      <alignment vertical="top"/>
      <protection/>
    </xf>
    <xf numFmtId="172" fontId="4" fillId="0" borderId="0" xfId="45" applyNumberFormat="1" applyFont="1" applyFill="1" applyBorder="1" applyAlignment="1">
      <alignment horizontal="right" vertical="top"/>
      <protection/>
    </xf>
    <xf numFmtId="172" fontId="6" fillId="0" borderId="0" xfId="45" applyNumberFormat="1" applyFont="1" applyFill="1" applyBorder="1" applyAlignment="1">
      <alignment vertical="top"/>
      <protection/>
    </xf>
    <xf numFmtId="172" fontId="6" fillId="0" borderId="0" xfId="45" applyNumberFormat="1" applyFont="1" applyFill="1" applyBorder="1" applyAlignment="1">
      <alignment horizontal="right" vertical="top"/>
      <protection/>
    </xf>
    <xf numFmtId="172" fontId="7" fillId="0" borderId="0" xfId="45" applyNumberFormat="1" applyFont="1" applyFill="1" applyBorder="1" applyAlignment="1">
      <alignment horizontal="right" vertical="top"/>
      <protection/>
    </xf>
    <xf numFmtId="172" fontId="4" fillId="0" borderId="0" xfId="45" applyNumberFormat="1" applyFont="1" applyFill="1" applyBorder="1" applyAlignment="1">
      <alignment horizontal="left" vertical="top"/>
      <protection/>
    </xf>
    <xf numFmtId="172" fontId="5" fillId="0" borderId="0" xfId="45" applyNumberFormat="1" applyFont="1" applyFill="1" applyBorder="1" applyAlignment="1">
      <alignment/>
      <protection/>
    </xf>
    <xf numFmtId="0" fontId="55" fillId="0" borderId="0" xfId="0" applyFont="1" applyBorder="1" applyAlignment="1">
      <alignment/>
    </xf>
    <xf numFmtId="186" fontId="10" fillId="0" borderId="0" xfId="15" applyNumberFormat="1" applyFont="1" applyFill="1">
      <alignment vertical="center"/>
      <protection/>
    </xf>
    <xf numFmtId="172" fontId="4" fillId="11" borderId="15" xfId="45" applyNumberFormat="1" applyFont="1" applyFill="1" applyBorder="1" applyAlignment="1">
      <alignment vertical="top" wrapText="1"/>
      <protection/>
    </xf>
    <xf numFmtId="172" fontId="5" fillId="0" borderId="0" xfId="45" applyNumberFormat="1" applyFont="1" applyFill="1" applyBorder="1" applyAlignment="1">
      <alignment horizontal="right"/>
      <protection/>
    </xf>
    <xf numFmtId="0" fontId="55" fillId="0" borderId="0" xfId="0" applyFont="1" applyFill="1" applyBorder="1" applyAlignment="1">
      <alignment horizontal="center"/>
    </xf>
    <xf numFmtId="172" fontId="7" fillId="0" borderId="0" xfId="54" applyNumberFormat="1" applyFont="1" applyFill="1" applyBorder="1" applyAlignment="1">
      <alignment horizontal="right" vertical="center" wrapText="1"/>
      <protection/>
    </xf>
    <xf numFmtId="172" fontId="5" fillId="0" borderId="0" xfId="54" applyNumberFormat="1" applyFont="1" applyFill="1" applyBorder="1" applyAlignment="1">
      <alignment horizontal="right" vertical="center" wrapText="1"/>
      <protection/>
    </xf>
    <xf numFmtId="173" fontId="7" fillId="0" borderId="0" xfId="54" applyNumberFormat="1" applyFont="1" applyFill="1" applyBorder="1" applyAlignment="1">
      <alignment horizontal="right" vertical="center" wrapText="1"/>
      <protection/>
    </xf>
    <xf numFmtId="172" fontId="7" fillId="33" borderId="12" xfId="45" applyNumberFormat="1" applyFont="1" applyFill="1" applyBorder="1" applyAlignment="1">
      <alignment horizontal="right" vertical="center" wrapText="1"/>
      <protection/>
    </xf>
    <xf numFmtId="0" fontId="0" fillId="0" borderId="0" xfId="0" applyBorder="1" applyAlignment="1">
      <alignment/>
    </xf>
    <xf numFmtId="0" fontId="55" fillId="0" borderId="0" xfId="0" applyFont="1" applyBorder="1" applyAlignment="1">
      <alignment horizontal="justify" vertical="center"/>
    </xf>
    <xf numFmtId="0" fontId="56" fillId="35" borderId="0" xfId="0" applyFont="1" applyFill="1" applyBorder="1" applyAlignment="1">
      <alignment horizontal="left" vertical="center" wrapText="1"/>
    </xf>
    <xf numFmtId="0" fontId="56" fillId="35" borderId="0" xfId="0" applyFont="1" applyFill="1" applyBorder="1" applyAlignment="1">
      <alignment horizontal="center" vertical="center" wrapText="1"/>
    </xf>
    <xf numFmtId="0" fontId="56" fillId="35" borderId="0" xfId="0" applyFont="1" applyFill="1" applyBorder="1" applyAlignment="1">
      <alignment vertical="center" wrapText="1"/>
    </xf>
    <xf numFmtId="0" fontId="60" fillId="0" borderId="0" xfId="0" applyFont="1" applyBorder="1" applyAlignment="1">
      <alignment/>
    </xf>
    <xf numFmtId="172" fontId="4" fillId="0" borderId="12" xfId="45" applyNumberFormat="1" applyFont="1" applyFill="1" applyBorder="1" applyAlignment="1">
      <alignment vertical="top" wrapText="1"/>
      <protection/>
    </xf>
    <xf numFmtId="172" fontId="4" fillId="0" borderId="14" xfId="45" applyNumberFormat="1" applyFont="1" applyFill="1" applyBorder="1" applyAlignment="1">
      <alignment vertical="top" wrapText="1"/>
      <protection/>
    </xf>
    <xf numFmtId="172" fontId="6" fillId="0" borderId="12" xfId="45" applyNumberFormat="1" applyFont="1" applyFill="1" applyBorder="1" applyAlignment="1">
      <alignment vertical="top" wrapText="1"/>
      <protection/>
    </xf>
    <xf numFmtId="172" fontId="4" fillId="0" borderId="13" xfId="45" applyNumberFormat="1" applyFont="1" applyFill="1" applyBorder="1" applyAlignment="1">
      <alignment vertical="top" wrapText="1"/>
      <protection/>
    </xf>
    <xf numFmtId="172" fontId="6" fillId="0" borderId="10" xfId="45" applyNumberFormat="1" applyFont="1" applyFill="1" applyBorder="1" applyAlignment="1">
      <alignment vertical="top" wrapText="1"/>
      <protection/>
    </xf>
    <xf numFmtId="172" fontId="4" fillId="0" borderId="15" xfId="45" applyNumberFormat="1" applyFont="1" applyFill="1" applyBorder="1" applyAlignment="1">
      <alignment vertical="top" wrapText="1"/>
      <protection/>
    </xf>
    <xf numFmtId="172" fontId="6" fillId="0" borderId="16" xfId="45" applyNumberFormat="1" applyFont="1" applyFill="1" applyBorder="1" applyAlignment="1">
      <alignment vertical="top" wrapText="1"/>
      <protection/>
    </xf>
    <xf numFmtId="172" fontId="4" fillId="3" borderId="15" xfId="45" applyNumberFormat="1" applyFont="1" applyFill="1" applyBorder="1" applyAlignment="1">
      <alignment vertical="top" wrapText="1"/>
      <protection/>
    </xf>
    <xf numFmtId="172" fontId="6" fillId="3" borderId="15" xfId="45" applyNumberFormat="1" applyFont="1" applyFill="1" applyBorder="1" applyAlignment="1">
      <alignment vertical="top" wrapText="1"/>
      <protection/>
    </xf>
    <xf numFmtId="172" fontId="4" fillId="3" borderId="17" xfId="45" applyNumberFormat="1" applyFont="1" applyFill="1" applyBorder="1" applyAlignment="1">
      <alignment vertical="top" wrapText="1"/>
      <protection/>
    </xf>
    <xf numFmtId="172" fontId="6" fillId="3" borderId="16" xfId="45" applyNumberFormat="1" applyFont="1" applyFill="1" applyBorder="1" applyAlignment="1">
      <alignment vertical="top" wrapText="1"/>
      <protection/>
    </xf>
    <xf numFmtId="172" fontId="4" fillId="3" borderId="18" xfId="45" applyNumberFormat="1" applyFont="1" applyFill="1" applyBorder="1" applyAlignment="1">
      <alignment vertical="top" wrapText="1"/>
      <protection/>
    </xf>
    <xf numFmtId="172" fontId="4" fillId="3" borderId="15" xfId="45" applyNumberFormat="1" applyFont="1" applyFill="1" applyBorder="1" applyAlignment="1">
      <alignment horizontal="left" vertical="top" wrapText="1" indent="2"/>
      <protection/>
    </xf>
    <xf numFmtId="172" fontId="4" fillId="9" borderId="15" xfId="45" applyNumberFormat="1" applyFont="1" applyFill="1" applyBorder="1" applyAlignment="1">
      <alignment vertical="top" wrapText="1"/>
      <protection/>
    </xf>
    <xf numFmtId="0" fontId="60" fillId="0" borderId="0" xfId="0" applyFont="1" applyFill="1" applyAlignment="1">
      <alignment/>
    </xf>
    <xf numFmtId="0" fontId="55" fillId="0" borderId="0" xfId="0" applyFont="1" applyFill="1" applyAlignment="1">
      <alignment/>
    </xf>
    <xf numFmtId="172" fontId="4" fillId="0" borderId="14" xfId="45" applyNumberFormat="1" applyFont="1" applyFill="1" applyBorder="1" applyAlignment="1">
      <alignment vertical="top"/>
      <protection/>
    </xf>
    <xf numFmtId="172" fontId="4" fillId="0" borderId="12" xfId="45" applyNumberFormat="1" applyFont="1" applyFill="1" applyBorder="1" applyAlignment="1">
      <alignment vertical="top"/>
      <protection/>
    </xf>
    <xf numFmtId="172" fontId="6" fillId="0" borderId="10" xfId="45" applyNumberFormat="1" applyFont="1" applyFill="1" applyBorder="1" applyAlignment="1">
      <alignment vertical="top"/>
      <protection/>
    </xf>
    <xf numFmtId="0" fontId="55" fillId="0" borderId="0" xfId="0" applyFont="1" applyFill="1" applyAlignment="1">
      <alignment wrapText="1"/>
    </xf>
    <xf numFmtId="172" fontId="4" fillId="3" borderId="12" xfId="45" applyNumberFormat="1" applyFont="1" applyFill="1" applyBorder="1" applyAlignment="1">
      <alignment vertical="top" wrapText="1"/>
      <protection/>
    </xf>
    <xf numFmtId="172" fontId="6" fillId="3" borderId="10" xfId="45" applyNumberFormat="1" applyFont="1" applyFill="1" applyBorder="1" applyAlignment="1">
      <alignment vertical="top" wrapText="1"/>
      <protection/>
    </xf>
    <xf numFmtId="0" fontId="7" fillId="0"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172" fontId="7" fillId="0" borderId="12" xfId="45" applyNumberFormat="1" applyFont="1" applyFill="1" applyBorder="1" applyAlignment="1">
      <alignment vertical="center" wrapText="1"/>
      <protection/>
    </xf>
    <xf numFmtId="172" fontId="7" fillId="0" borderId="12" xfId="45" applyNumberFormat="1" applyFont="1" applyFill="1" applyBorder="1" applyAlignment="1">
      <alignment horizontal="left" vertical="center" wrapText="1" indent="2"/>
      <protection/>
    </xf>
    <xf numFmtId="172" fontId="5" fillId="0" borderId="10" xfId="45" applyNumberFormat="1" applyFont="1" applyFill="1" applyBorder="1" applyAlignment="1">
      <alignment horizontal="left" vertical="center" wrapText="1"/>
      <protection/>
    </xf>
    <xf numFmtId="172" fontId="7" fillId="0" borderId="14" xfId="45" applyNumberFormat="1" applyFont="1" applyFill="1" applyBorder="1" applyAlignment="1">
      <alignment vertical="center" wrapText="1"/>
      <protection/>
    </xf>
    <xf numFmtId="172" fontId="7" fillId="0" borderId="14" xfId="45" applyNumberFormat="1" applyFont="1" applyFill="1" applyBorder="1" applyAlignment="1">
      <alignment vertical="top" wrapText="1"/>
      <protection/>
    </xf>
    <xf numFmtId="172" fontId="7" fillId="0" borderId="14" xfId="45" applyNumberFormat="1" applyFont="1" applyFill="1" applyBorder="1" applyAlignment="1">
      <alignment horizontal="left" vertical="center" wrapText="1" indent="2"/>
      <protection/>
    </xf>
    <xf numFmtId="172" fontId="7" fillId="0" borderId="14" xfId="45" applyNumberFormat="1" applyFont="1" applyFill="1" applyBorder="1" applyAlignment="1">
      <alignment horizontal="left" vertical="top" wrapText="1" indent="2"/>
      <protection/>
    </xf>
    <xf numFmtId="172" fontId="5" fillId="0" borderId="10" xfId="45" applyNumberFormat="1" applyFont="1" applyFill="1" applyBorder="1" applyAlignment="1">
      <alignment horizontal="left" vertical="top" wrapText="1"/>
      <protection/>
    </xf>
    <xf numFmtId="172" fontId="5" fillId="0" borderId="14" xfId="45" applyNumberFormat="1" applyFont="1" applyFill="1" applyBorder="1" applyAlignment="1">
      <alignment horizontal="left" vertical="center" wrapText="1"/>
      <protection/>
    </xf>
    <xf numFmtId="172" fontId="5" fillId="0" borderId="14" xfId="45" applyNumberFormat="1" applyFont="1" applyFill="1" applyBorder="1" applyAlignment="1">
      <alignment horizontal="left" vertical="top" wrapText="1"/>
      <protection/>
    </xf>
    <xf numFmtId="172" fontId="7" fillId="0" borderId="12" xfId="45" applyNumberFormat="1" applyFont="1" applyFill="1" applyBorder="1" applyAlignment="1">
      <alignment vertical="top" wrapText="1"/>
      <protection/>
    </xf>
    <xf numFmtId="0" fontId="61" fillId="36" borderId="21" xfId="0" applyFont="1" applyFill="1" applyBorder="1" applyAlignment="1">
      <alignment horizontal="left" vertical="center"/>
    </xf>
    <xf numFmtId="0" fontId="61" fillId="0" borderId="21" xfId="0" applyFont="1" applyBorder="1" applyAlignment="1">
      <alignment horizontal="left" vertical="center"/>
    </xf>
    <xf numFmtId="0" fontId="62" fillId="36" borderId="21" xfId="0" applyFont="1" applyFill="1" applyBorder="1" applyAlignment="1">
      <alignment horizontal="left" vertical="center"/>
    </xf>
    <xf numFmtId="0" fontId="61" fillId="36" borderId="21" xfId="0" applyFont="1" applyFill="1" applyBorder="1" applyAlignment="1">
      <alignment horizontal="left" vertical="center" wrapText="1"/>
    </xf>
    <xf numFmtId="0" fontId="61" fillId="0" borderId="21" xfId="0" applyFont="1" applyBorder="1" applyAlignment="1">
      <alignment horizontal="left" vertical="center" wrapText="1" indent="1"/>
    </xf>
    <xf numFmtId="0" fontId="62" fillId="36" borderId="21" xfId="0" applyFont="1" applyFill="1" applyBorder="1" applyAlignment="1">
      <alignment horizontal="justify" vertical="center" wrapText="1"/>
    </xf>
    <xf numFmtId="0" fontId="63" fillId="35" borderId="22" xfId="0" applyFont="1" applyFill="1" applyBorder="1" applyAlignment="1">
      <alignment vertical="center" wrapText="1"/>
    </xf>
    <xf numFmtId="0" fontId="61" fillId="0" borderId="21" xfId="0" applyFont="1" applyBorder="1" applyAlignment="1">
      <alignment horizontal="left" vertical="center" wrapText="1"/>
    </xf>
    <xf numFmtId="0" fontId="56" fillId="35" borderId="22" xfId="0" applyFont="1" applyFill="1" applyBorder="1" applyAlignment="1">
      <alignment horizontal="left" vertical="center" wrapText="1"/>
    </xf>
    <xf numFmtId="0" fontId="61" fillId="37" borderId="21" xfId="0" applyFont="1" applyFill="1" applyBorder="1" applyAlignment="1">
      <alignment horizontal="justify" vertical="center" wrapText="1"/>
    </xf>
    <xf numFmtId="0" fontId="61" fillId="0" borderId="21" xfId="0" applyFont="1" applyBorder="1" applyAlignment="1">
      <alignment horizontal="justify" vertical="center" wrapText="1"/>
    </xf>
    <xf numFmtId="0" fontId="61" fillId="0" borderId="21" xfId="0" applyFont="1" applyBorder="1" applyAlignment="1">
      <alignment horizontal="left" vertical="center" indent="1"/>
    </xf>
    <xf numFmtId="172" fontId="5" fillId="34" borderId="10" xfId="45" applyNumberFormat="1" applyFont="1" applyFill="1" applyBorder="1" applyAlignment="1">
      <alignment horizontal="center" vertical="center"/>
      <protection/>
    </xf>
    <xf numFmtId="172" fontId="5" fillId="33" borderId="0" xfId="45" applyNumberFormat="1" applyFont="1" applyFill="1" applyBorder="1" applyAlignment="1">
      <alignment vertical="top" wrapText="1"/>
      <protection/>
    </xf>
    <xf numFmtId="172" fontId="55" fillId="0" borderId="0" xfId="0" applyNumberFormat="1" applyFont="1" applyBorder="1" applyAlignment="1">
      <alignment/>
    </xf>
    <xf numFmtId="172" fontId="59" fillId="36" borderId="21" xfId="0" applyNumberFormat="1" applyFont="1" applyFill="1" applyBorder="1" applyAlignment="1">
      <alignment horizontal="right" vertical="center"/>
    </xf>
    <xf numFmtId="172" fontId="0" fillId="0" borderId="0" xfId="0" applyNumberFormat="1" applyBorder="1" applyAlignment="1">
      <alignment/>
    </xf>
    <xf numFmtId="172" fontId="61" fillId="37" borderId="21" xfId="0" applyNumberFormat="1" applyFont="1" applyFill="1" applyBorder="1" applyAlignment="1">
      <alignment horizontal="justify" vertical="center" wrapText="1"/>
    </xf>
    <xf numFmtId="172" fontId="0" fillId="0" borderId="0" xfId="0" applyNumberFormat="1" applyAlignment="1">
      <alignment/>
    </xf>
    <xf numFmtId="172" fontId="59" fillId="0" borderId="21" xfId="0" applyNumberFormat="1" applyFont="1" applyBorder="1" applyAlignment="1">
      <alignment horizontal="right" vertical="center"/>
    </xf>
    <xf numFmtId="172" fontId="61" fillId="0" borderId="21" xfId="0" applyNumberFormat="1" applyFont="1" applyBorder="1" applyAlignment="1">
      <alignment horizontal="left" vertical="center" wrapText="1" indent="1"/>
    </xf>
    <xf numFmtId="172" fontId="55" fillId="0" borderId="21" xfId="0" applyNumberFormat="1" applyFont="1" applyBorder="1" applyAlignment="1">
      <alignment horizontal="right" vertical="center"/>
    </xf>
    <xf numFmtId="172" fontId="61" fillId="0" borderId="21" xfId="0" applyNumberFormat="1" applyFont="1" applyBorder="1" applyAlignment="1">
      <alignment horizontal="justify" vertical="center" wrapText="1"/>
    </xf>
    <xf numFmtId="172" fontId="64" fillId="36" borderId="21" xfId="0" applyNumberFormat="1" applyFont="1" applyFill="1" applyBorder="1" applyAlignment="1">
      <alignment horizontal="right" vertical="center"/>
    </xf>
    <xf numFmtId="172" fontId="61" fillId="36" borderId="21" xfId="0" applyNumberFormat="1" applyFont="1" applyFill="1" applyBorder="1" applyAlignment="1">
      <alignment horizontal="right" vertical="center"/>
    </xf>
    <xf numFmtId="172" fontId="61" fillId="36" borderId="21" xfId="0" applyNumberFormat="1" applyFont="1" applyFill="1" applyBorder="1" applyAlignment="1">
      <alignment horizontal="left" vertical="center" wrapText="1"/>
    </xf>
    <xf numFmtId="172" fontId="61" fillId="0" borderId="21" xfId="0" applyNumberFormat="1" applyFont="1" applyBorder="1" applyAlignment="1">
      <alignment horizontal="right" vertical="center"/>
    </xf>
    <xf numFmtId="172" fontId="62" fillId="36" borderId="21" xfId="0" applyNumberFormat="1" applyFont="1" applyFill="1" applyBorder="1" applyAlignment="1">
      <alignment horizontal="right" vertical="center"/>
    </xf>
    <xf numFmtId="172" fontId="62" fillId="36" borderId="21" xfId="0" applyNumberFormat="1" applyFont="1" applyFill="1" applyBorder="1" applyAlignment="1">
      <alignment horizontal="justify" vertical="center" wrapText="1"/>
    </xf>
    <xf numFmtId="172" fontId="7" fillId="0" borderId="21" xfId="0" applyNumberFormat="1" applyFont="1" applyBorder="1" applyAlignment="1">
      <alignment horizontal="right" vertical="center"/>
    </xf>
    <xf numFmtId="3" fontId="55" fillId="0" borderId="0" xfId="0" applyNumberFormat="1" applyFont="1" applyFill="1" applyAlignment="1">
      <alignment/>
    </xf>
    <xf numFmtId="3" fontId="55" fillId="0" borderId="0" xfId="0" applyNumberFormat="1" applyFont="1" applyFill="1" applyBorder="1" applyAlignment="1">
      <alignment/>
    </xf>
    <xf numFmtId="172" fontId="4" fillId="0" borderId="0" xfId="45" applyNumberFormat="1" applyFont="1" applyFill="1" applyBorder="1" applyAlignment="1">
      <alignment horizontal="right" vertical="top" wrapText="1"/>
      <protection/>
    </xf>
    <xf numFmtId="172" fontId="4" fillId="33" borderId="12" xfId="45" applyNumberFormat="1" applyFont="1" applyFill="1" applyBorder="1" applyAlignment="1" quotePrefix="1">
      <alignment horizontal="right" vertical="top" wrapText="1"/>
      <protection/>
    </xf>
    <xf numFmtId="172" fontId="6" fillId="9" borderId="15" xfId="45" applyNumberFormat="1" applyFont="1" applyFill="1" applyBorder="1" applyAlignment="1">
      <alignment vertical="top" wrapText="1"/>
      <protection/>
    </xf>
    <xf numFmtId="3" fontId="55" fillId="0" borderId="0" xfId="0" applyNumberFormat="1" applyFont="1" applyBorder="1" applyAlignment="1">
      <alignment/>
    </xf>
    <xf numFmtId="172" fontId="4" fillId="0" borderId="12" xfId="45" applyNumberFormat="1" applyFont="1" applyFill="1" applyBorder="1" applyAlignment="1">
      <alignment horizontal="left" vertical="top" wrapText="1"/>
      <protection/>
    </xf>
    <xf numFmtId="172" fontId="5" fillId="0" borderId="13" xfId="45" applyNumberFormat="1" applyFont="1" applyFill="1" applyBorder="1" applyAlignment="1">
      <alignment vertical="top" wrapText="1"/>
      <protection/>
    </xf>
    <xf numFmtId="172" fontId="7" fillId="0" borderId="13" xfId="45" applyNumberFormat="1" applyFont="1" applyFill="1" applyBorder="1" applyAlignment="1">
      <alignment horizontal="right" vertical="top"/>
      <protection/>
    </xf>
    <xf numFmtId="172" fontId="5" fillId="0" borderId="10" xfId="45" applyNumberFormat="1" applyFont="1" applyFill="1" applyBorder="1" applyAlignment="1">
      <alignment vertical="top" wrapText="1"/>
      <protection/>
    </xf>
    <xf numFmtId="173" fontId="5" fillId="0" borderId="10" xfId="45" applyNumberFormat="1" applyFont="1" applyFill="1" applyBorder="1" applyAlignment="1">
      <alignment horizontal="right" vertical="top"/>
      <protection/>
    </xf>
    <xf numFmtId="172" fontId="61" fillId="0" borderId="21" xfId="0" applyNumberFormat="1" applyFont="1" applyFill="1" applyBorder="1" applyAlignment="1">
      <alignment horizontal="left" vertical="center" wrapText="1" indent="1"/>
    </xf>
    <xf numFmtId="172" fontId="61" fillId="0" borderId="21" xfId="0" applyNumberFormat="1" applyFont="1" applyFill="1" applyBorder="1" applyAlignment="1">
      <alignment horizontal="right" vertical="center"/>
    </xf>
    <xf numFmtId="0" fontId="61" fillId="0" borderId="21" xfId="0" applyFont="1" applyFill="1" applyBorder="1" applyAlignment="1">
      <alignment horizontal="left" vertical="center" wrapText="1" indent="1"/>
    </xf>
    <xf numFmtId="0" fontId="61" fillId="0" borderId="21" xfId="0" applyFont="1" applyFill="1" applyBorder="1" applyAlignment="1">
      <alignment horizontal="left" vertical="center" wrapText="1"/>
    </xf>
    <xf numFmtId="0" fontId="61" fillId="0" borderId="21" xfId="0" applyFont="1" applyFill="1" applyBorder="1" applyAlignment="1">
      <alignment horizontal="left" vertical="center" indent="1"/>
    </xf>
    <xf numFmtId="172" fontId="59" fillId="0" borderId="21" xfId="0" applyNumberFormat="1" applyFont="1" applyFill="1" applyBorder="1" applyAlignment="1">
      <alignment horizontal="right" vertical="center"/>
    </xf>
    <xf numFmtId="172" fontId="59" fillId="0" borderId="21" xfId="0" applyNumberFormat="1" applyFont="1" applyFill="1" applyBorder="1" applyAlignment="1">
      <alignment horizontal="center" vertical="center"/>
    </xf>
    <xf numFmtId="172" fontId="0" fillId="0" borderId="0" xfId="0" applyNumberFormat="1" applyFill="1" applyBorder="1" applyAlignment="1">
      <alignment/>
    </xf>
    <xf numFmtId="172" fontId="0" fillId="0" borderId="0" xfId="0" applyNumberFormat="1" applyFill="1" applyAlignment="1">
      <alignment/>
    </xf>
    <xf numFmtId="0" fontId="0" fillId="0" borderId="0" xfId="0" applyFill="1" applyAlignment="1">
      <alignment/>
    </xf>
    <xf numFmtId="0" fontId="61" fillId="0" borderId="0" xfId="0" applyFont="1" applyFill="1" applyBorder="1" applyAlignment="1">
      <alignment horizontal="left" vertical="center" wrapText="1" indent="1"/>
    </xf>
    <xf numFmtId="172" fontId="6" fillId="38" borderId="12" xfId="45" applyNumberFormat="1" applyFont="1" applyFill="1" applyBorder="1" applyAlignment="1">
      <alignment vertical="top" wrapText="1"/>
      <protection/>
    </xf>
    <xf numFmtId="172" fontId="4" fillId="38" borderId="12" xfId="45" applyNumberFormat="1" applyFont="1" applyFill="1" applyBorder="1" applyAlignment="1">
      <alignment vertical="top" wrapText="1"/>
      <protection/>
    </xf>
    <xf numFmtId="172" fontId="5" fillId="38" borderId="10" xfId="45" applyNumberFormat="1" applyFont="1" applyFill="1" applyBorder="1" applyAlignment="1">
      <alignment horizontal="left" vertical="top" wrapText="1"/>
      <protection/>
    </xf>
    <xf numFmtId="172" fontId="7" fillId="38" borderId="10" xfId="45" applyNumberFormat="1" applyFont="1" applyFill="1" applyBorder="1" applyAlignment="1">
      <alignment vertical="top" wrapText="1"/>
      <protection/>
    </xf>
    <xf numFmtId="172" fontId="7" fillId="38" borderId="10" xfId="45" applyNumberFormat="1" applyFont="1" applyFill="1" applyBorder="1" applyAlignment="1">
      <alignment horizontal="left" vertical="top" wrapText="1"/>
      <protection/>
    </xf>
    <xf numFmtId="172" fontId="7" fillId="38" borderId="12" xfId="45" applyNumberFormat="1" applyFont="1" applyFill="1" applyBorder="1" applyAlignment="1">
      <alignment vertical="top" wrapText="1"/>
      <protection/>
    </xf>
    <xf numFmtId="172" fontId="5" fillId="38" borderId="12" xfId="45" applyNumberFormat="1" applyFont="1" applyFill="1" applyBorder="1" applyAlignment="1">
      <alignment vertical="top" wrapText="1"/>
      <protection/>
    </xf>
    <xf numFmtId="0" fontId="56" fillId="35" borderId="0" xfId="0" applyFont="1" applyFill="1" applyBorder="1" applyAlignment="1">
      <alignment horizontal="right" vertical="center" wrapText="1"/>
    </xf>
    <xf numFmtId="0" fontId="65" fillId="35" borderId="0" xfId="0" applyFont="1" applyFill="1" applyBorder="1" applyAlignment="1">
      <alignment horizontal="left" vertical="center" wrapText="1"/>
    </xf>
    <xf numFmtId="172" fontId="5" fillId="33" borderId="12" xfId="45" applyNumberFormat="1" applyFont="1" applyFill="1" applyBorder="1" applyAlignment="1">
      <alignment horizontal="right" vertical="top" wrapText="1"/>
      <protection/>
    </xf>
    <xf numFmtId="0" fontId="55" fillId="39" borderId="0" xfId="0" applyFont="1" applyFill="1" applyAlignment="1">
      <alignment wrapText="1"/>
    </xf>
  </cellXfs>
  <cellStyles count="53">
    <cellStyle name="Normal" xfId="0"/>
    <cellStyle name="˙˙˙"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Comma" xfId="43"/>
    <cellStyle name="Comma [0]" xfId="44"/>
    <cellStyle name="gs]&#13;&#10;Window=0,0,640,480, , ,3&#13;&#10;dir1=5,7,637,250,-1,-1,1,30,201,1905,231,G:\UGRC\RB\B-DADOS\FOX-PRO\CRED-VEN\KP"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_SFB_26_09"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C73"/>
  <sheetViews>
    <sheetView tabSelected="1" zoomScale="85" zoomScaleNormal="85" zoomScalePageLayoutView="0" workbookViewId="0" topLeftCell="A1">
      <selection activeCell="A1" sqref="A1"/>
    </sheetView>
  </sheetViews>
  <sheetFormatPr defaultColWidth="8.75390625" defaultRowHeight="16.5" outlineLevelCol="1"/>
  <cols>
    <col min="1" max="1" width="38.875" style="1" customWidth="1"/>
    <col min="2" max="2" width="40.50390625" style="1" customWidth="1"/>
    <col min="3" max="9" width="11.875" style="1" hidden="1" customWidth="1" outlineLevel="1"/>
    <col min="10" max="10" width="11.875" style="1" customWidth="1" collapsed="1"/>
    <col min="11" max="14" width="11.875" style="1" customWidth="1"/>
    <col min="15" max="15" width="3.625" style="1" customWidth="1"/>
    <col min="16" max="16" width="3.875" style="1" customWidth="1"/>
    <col min="17" max="17" width="40.125" style="57" customWidth="1"/>
    <col min="18" max="21" width="12.25390625" style="57" hidden="1" customWidth="1" outlineLevel="1"/>
    <col min="22" max="22" width="12.25390625" style="57" hidden="1" customWidth="1" collapsed="1"/>
    <col min="23" max="24" width="12.25390625" style="57" hidden="1" customWidth="1"/>
    <col min="25" max="26" width="12.25390625" style="57" customWidth="1"/>
    <col min="27" max="29" width="11.875" style="1" customWidth="1"/>
    <col min="30" max="16384" width="8.75390625" style="1" customWidth="1"/>
  </cols>
  <sheetData>
    <row r="1" spans="1:29" ht="15">
      <c r="A1" s="86" t="s">
        <v>413</v>
      </c>
      <c r="Q1" s="1" t="s">
        <v>414</v>
      </c>
      <c r="Z1" s="158"/>
      <c r="AA1" s="158"/>
      <c r="AB1" s="158"/>
      <c r="AC1" s="158"/>
    </row>
    <row r="2" spans="1:29" ht="24" thickBot="1">
      <c r="A2" s="105" t="s">
        <v>23</v>
      </c>
      <c r="B2" s="105" t="s">
        <v>180</v>
      </c>
      <c r="C2" s="106" t="s">
        <v>273</v>
      </c>
      <c r="D2" s="106" t="s">
        <v>278</v>
      </c>
      <c r="E2" s="106" t="s">
        <v>286</v>
      </c>
      <c r="F2" s="106" t="s">
        <v>293</v>
      </c>
      <c r="G2" s="106" t="s">
        <v>296</v>
      </c>
      <c r="H2" s="106" t="s">
        <v>382</v>
      </c>
      <c r="I2" s="106" t="s">
        <v>427</v>
      </c>
      <c r="J2" s="106" t="s">
        <v>432</v>
      </c>
      <c r="K2" s="106" t="s">
        <v>436</v>
      </c>
      <c r="L2" s="106" t="s">
        <v>445</v>
      </c>
      <c r="M2" s="106" t="s">
        <v>451</v>
      </c>
      <c r="N2" s="106" t="s">
        <v>455</v>
      </c>
      <c r="Q2" s="105" t="s">
        <v>23</v>
      </c>
      <c r="R2" s="106" t="s">
        <v>273</v>
      </c>
      <c r="S2" s="106" t="s">
        <v>284</v>
      </c>
      <c r="T2" s="106" t="s">
        <v>287</v>
      </c>
      <c r="U2" s="106" t="s">
        <v>294</v>
      </c>
      <c r="V2" s="106" t="s">
        <v>296</v>
      </c>
      <c r="W2" s="106" t="s">
        <v>378</v>
      </c>
      <c r="X2" s="106" t="s">
        <v>428</v>
      </c>
      <c r="Y2" s="106" t="s">
        <v>433</v>
      </c>
      <c r="Z2" s="106" t="s">
        <v>436</v>
      </c>
      <c r="AA2" s="106" t="s">
        <v>446</v>
      </c>
      <c r="AB2" s="106" t="s">
        <v>450</v>
      </c>
      <c r="AC2" s="106" t="s">
        <v>456</v>
      </c>
    </row>
    <row r="3" spans="1:29" ht="12">
      <c r="A3" s="109" t="s">
        <v>25</v>
      </c>
      <c r="B3" s="110" t="s">
        <v>297</v>
      </c>
      <c r="C3" s="5">
        <v>594025</v>
      </c>
      <c r="D3" s="5">
        <v>1196582</v>
      </c>
      <c r="E3" s="5">
        <v>1818176</v>
      </c>
      <c r="F3" s="5">
        <v>2439330</v>
      </c>
      <c r="G3" s="5">
        <v>617997</v>
      </c>
      <c r="H3" s="5">
        <v>1258158</v>
      </c>
      <c r="I3" s="5">
        <v>1923680</v>
      </c>
      <c r="J3" s="5">
        <v>2622338</v>
      </c>
      <c r="K3" s="5">
        <f>694559+K42</f>
        <v>710898</v>
      </c>
      <c r="L3" s="5">
        <f>1487497.37461358+L42</f>
        <v>1515632.37461358</v>
      </c>
      <c r="M3" s="5">
        <f>2427665+M42</f>
        <v>2473412</v>
      </c>
      <c r="N3" s="5">
        <f>3374836+N42</f>
        <v>3437304</v>
      </c>
      <c r="P3" s="28"/>
      <c r="Q3" s="116" t="s">
        <v>25</v>
      </c>
      <c r="R3" s="5">
        <v>594025</v>
      </c>
      <c r="S3" s="5">
        <f aca="true" t="shared" si="0" ref="S3:U4">+D3-C3</f>
        <v>602557</v>
      </c>
      <c r="T3" s="5">
        <f t="shared" si="0"/>
        <v>621594</v>
      </c>
      <c r="U3" s="5">
        <f t="shared" si="0"/>
        <v>621154</v>
      </c>
      <c r="V3" s="5">
        <v>617997</v>
      </c>
      <c r="W3" s="5">
        <f aca="true" t="shared" si="1" ref="W3:Y4">+H3-G3</f>
        <v>640161</v>
      </c>
      <c r="X3" s="5">
        <f t="shared" si="1"/>
        <v>665522</v>
      </c>
      <c r="Y3" s="5">
        <f t="shared" si="1"/>
        <v>698658</v>
      </c>
      <c r="Z3" s="5">
        <f>+K3</f>
        <v>710898</v>
      </c>
      <c r="AA3" s="5">
        <f aca="true" t="shared" si="2" ref="AA3:AC4">+L3-K3</f>
        <v>804734.3746135801</v>
      </c>
      <c r="AB3" s="5">
        <f t="shared" si="2"/>
        <v>957779.6253864199</v>
      </c>
      <c r="AC3" s="5">
        <f t="shared" si="2"/>
        <v>963892</v>
      </c>
    </row>
    <row r="4" spans="1:29" ht="12">
      <c r="A4" s="109" t="s">
        <v>298</v>
      </c>
      <c r="B4" s="109" t="s">
        <v>105</v>
      </c>
      <c r="C4" s="6">
        <v>-182862</v>
      </c>
      <c r="D4" s="6">
        <v>-355515</v>
      </c>
      <c r="E4" s="6">
        <v>-530486</v>
      </c>
      <c r="F4" s="6">
        <v>-702470</v>
      </c>
      <c r="G4" s="6">
        <v>-181304</v>
      </c>
      <c r="H4" s="6">
        <v>-365212</v>
      </c>
      <c r="I4" s="6">
        <v>-549618</v>
      </c>
      <c r="J4" s="6">
        <v>-744444</v>
      </c>
      <c r="K4" s="6">
        <v>-210567</v>
      </c>
      <c r="L4" s="6">
        <v>-430970</v>
      </c>
      <c r="M4" s="6">
        <v>-683560</v>
      </c>
      <c r="N4" s="6">
        <v>-937917</v>
      </c>
      <c r="P4" s="28"/>
      <c r="Q4" s="116" t="s">
        <v>298</v>
      </c>
      <c r="R4" s="6">
        <v>-182862</v>
      </c>
      <c r="S4" s="6">
        <f t="shared" si="0"/>
        <v>-172653</v>
      </c>
      <c r="T4" s="6">
        <f t="shared" si="0"/>
        <v>-174971</v>
      </c>
      <c r="U4" s="6">
        <f t="shared" si="0"/>
        <v>-171984</v>
      </c>
      <c r="V4" s="6">
        <v>-181304</v>
      </c>
      <c r="W4" s="6">
        <f t="shared" si="1"/>
        <v>-183908</v>
      </c>
      <c r="X4" s="6">
        <f t="shared" si="1"/>
        <v>-184406</v>
      </c>
      <c r="Y4" s="6">
        <f t="shared" si="1"/>
        <v>-194826</v>
      </c>
      <c r="Z4" s="6">
        <f>+K4</f>
        <v>-210567</v>
      </c>
      <c r="AA4" s="6">
        <f t="shared" si="2"/>
        <v>-220403</v>
      </c>
      <c r="AB4" s="6">
        <f t="shared" si="2"/>
        <v>-252590</v>
      </c>
      <c r="AC4" s="6">
        <f t="shared" si="2"/>
        <v>-254357</v>
      </c>
    </row>
    <row r="5" spans="1:29" ht="12">
      <c r="A5" s="111" t="s">
        <v>26</v>
      </c>
      <c r="B5" s="111" t="s">
        <v>106</v>
      </c>
      <c r="C5" s="7">
        <f aca="true" t="shared" si="3" ref="C5:J5">SUM(C3:C4)</f>
        <v>411163</v>
      </c>
      <c r="D5" s="7">
        <f t="shared" si="3"/>
        <v>841067</v>
      </c>
      <c r="E5" s="7">
        <f t="shared" si="3"/>
        <v>1287690</v>
      </c>
      <c r="F5" s="7">
        <f t="shared" si="3"/>
        <v>1736860</v>
      </c>
      <c r="G5" s="7">
        <f t="shared" si="3"/>
        <v>436693</v>
      </c>
      <c r="H5" s="7">
        <f t="shared" si="3"/>
        <v>892946</v>
      </c>
      <c r="I5" s="7">
        <f t="shared" si="3"/>
        <v>1374062</v>
      </c>
      <c r="J5" s="7">
        <f t="shared" si="3"/>
        <v>1877894</v>
      </c>
      <c r="K5" s="7">
        <f>SUM(K3:K4)</f>
        <v>500331</v>
      </c>
      <c r="L5" s="7">
        <f>SUM(L3:L4)</f>
        <v>1084662.37461358</v>
      </c>
      <c r="M5" s="7">
        <f>SUM(M3:M4)</f>
        <v>1789852</v>
      </c>
      <c r="N5" s="7">
        <f>SUM(N3:N4)</f>
        <v>2499387</v>
      </c>
      <c r="P5" s="28"/>
      <c r="Q5" s="117" t="s">
        <v>26</v>
      </c>
      <c r="R5" s="7">
        <f aca="true" t="shared" si="4" ref="R5:Y5">SUM(R3:R4)</f>
        <v>411163</v>
      </c>
      <c r="S5" s="7">
        <f t="shared" si="4"/>
        <v>429904</v>
      </c>
      <c r="T5" s="7">
        <f t="shared" si="4"/>
        <v>446623</v>
      </c>
      <c r="U5" s="7">
        <f t="shared" si="4"/>
        <v>449170</v>
      </c>
      <c r="V5" s="7">
        <f t="shared" si="4"/>
        <v>436693</v>
      </c>
      <c r="W5" s="7">
        <f t="shared" si="4"/>
        <v>456253</v>
      </c>
      <c r="X5" s="7">
        <f t="shared" si="4"/>
        <v>481116</v>
      </c>
      <c r="Y5" s="7">
        <f t="shared" si="4"/>
        <v>503832</v>
      </c>
      <c r="Z5" s="7">
        <f>SUM(Z3:Z4)</f>
        <v>500331</v>
      </c>
      <c r="AA5" s="7">
        <f>SUM(AA3:AA4)</f>
        <v>584331.3746135801</v>
      </c>
      <c r="AB5" s="7">
        <f>SUM(AB3:AB4)</f>
        <v>705189.6253864199</v>
      </c>
      <c r="AC5" s="7">
        <f>SUM(AC3:AC4)</f>
        <v>709535</v>
      </c>
    </row>
    <row r="6" spans="1:29" ht="12">
      <c r="A6" s="109" t="s">
        <v>1</v>
      </c>
      <c r="B6" s="109" t="s">
        <v>107</v>
      </c>
      <c r="C6" s="6">
        <v>196098</v>
      </c>
      <c r="D6" s="6">
        <v>392262</v>
      </c>
      <c r="E6" s="6">
        <v>593326</v>
      </c>
      <c r="F6" s="6">
        <v>799288</v>
      </c>
      <c r="G6" s="6">
        <v>209202</v>
      </c>
      <c r="H6" s="6">
        <v>414561</v>
      </c>
      <c r="I6" s="6">
        <v>619908</v>
      </c>
      <c r="J6" s="6">
        <v>824245</v>
      </c>
      <c r="K6" s="6">
        <v>201530</v>
      </c>
      <c r="L6" s="6">
        <v>422827</v>
      </c>
      <c r="M6" s="6">
        <v>661098</v>
      </c>
      <c r="N6" s="6">
        <v>899887</v>
      </c>
      <c r="P6" s="28"/>
      <c r="Q6" s="116" t="s">
        <v>1</v>
      </c>
      <c r="R6" s="6">
        <v>196098</v>
      </c>
      <c r="S6" s="6">
        <f aca="true" t="shared" si="5" ref="S6:U7">+D6-C6</f>
        <v>196164</v>
      </c>
      <c r="T6" s="6">
        <f t="shared" si="5"/>
        <v>201064</v>
      </c>
      <c r="U6" s="6">
        <f t="shared" si="5"/>
        <v>205962</v>
      </c>
      <c r="V6" s="6">
        <v>209202</v>
      </c>
      <c r="W6" s="6">
        <f aca="true" t="shared" si="6" ref="W6:Y7">+H6-G6</f>
        <v>205359</v>
      </c>
      <c r="X6" s="6">
        <f t="shared" si="6"/>
        <v>205347</v>
      </c>
      <c r="Y6" s="6">
        <f t="shared" si="6"/>
        <v>204337</v>
      </c>
      <c r="Z6" s="6">
        <f>+K6</f>
        <v>201530</v>
      </c>
      <c r="AA6" s="6">
        <f aca="true" t="shared" si="7" ref="AA6:AC7">+L6-K6</f>
        <v>221297</v>
      </c>
      <c r="AB6" s="6">
        <f t="shared" si="7"/>
        <v>238271</v>
      </c>
      <c r="AC6" s="6">
        <f t="shared" si="7"/>
        <v>238789</v>
      </c>
    </row>
    <row r="7" spans="1:29" ht="12">
      <c r="A7" s="109" t="s">
        <v>299</v>
      </c>
      <c r="B7" s="109" t="s">
        <v>108</v>
      </c>
      <c r="C7" s="6">
        <v>-29981</v>
      </c>
      <c r="D7" s="6">
        <v>-63627</v>
      </c>
      <c r="E7" s="6">
        <v>-99153</v>
      </c>
      <c r="F7" s="6">
        <v>-135735</v>
      </c>
      <c r="G7" s="6">
        <v>-36698</v>
      </c>
      <c r="H7" s="6">
        <v>-77974</v>
      </c>
      <c r="I7" s="6">
        <v>-120408</v>
      </c>
      <c r="J7" s="6">
        <v>-163176</v>
      </c>
      <c r="K7" s="6">
        <v>-38356</v>
      </c>
      <c r="L7" s="6">
        <v>-84628</v>
      </c>
      <c r="M7" s="6">
        <v>-144592</v>
      </c>
      <c r="N7" s="6">
        <v>-200734</v>
      </c>
      <c r="P7" s="28"/>
      <c r="Q7" s="116" t="s">
        <v>299</v>
      </c>
      <c r="R7" s="6">
        <v>-29981</v>
      </c>
      <c r="S7" s="6">
        <f t="shared" si="5"/>
        <v>-33646</v>
      </c>
      <c r="T7" s="6">
        <f t="shared" si="5"/>
        <v>-35526</v>
      </c>
      <c r="U7" s="6">
        <f t="shared" si="5"/>
        <v>-36582</v>
      </c>
      <c r="V7" s="6">
        <v>-36698</v>
      </c>
      <c r="W7" s="6">
        <f t="shared" si="6"/>
        <v>-41276</v>
      </c>
      <c r="X7" s="6">
        <f t="shared" si="6"/>
        <v>-42434</v>
      </c>
      <c r="Y7" s="6">
        <f t="shared" si="6"/>
        <v>-42768</v>
      </c>
      <c r="Z7" s="6">
        <f>+K7</f>
        <v>-38356</v>
      </c>
      <c r="AA7" s="6">
        <f t="shared" si="7"/>
        <v>-46272</v>
      </c>
      <c r="AB7" s="6">
        <f t="shared" si="7"/>
        <v>-59964</v>
      </c>
      <c r="AC7" s="6">
        <f t="shared" si="7"/>
        <v>-56142</v>
      </c>
    </row>
    <row r="8" spans="1:29" ht="12">
      <c r="A8" s="111" t="s">
        <v>3</v>
      </c>
      <c r="B8" s="111" t="s">
        <v>109</v>
      </c>
      <c r="C8" s="7">
        <f aca="true" t="shared" si="8" ref="C8:J8">SUM(C6:C7)</f>
        <v>166117</v>
      </c>
      <c r="D8" s="7">
        <f t="shared" si="8"/>
        <v>328635</v>
      </c>
      <c r="E8" s="7">
        <f t="shared" si="8"/>
        <v>494173</v>
      </c>
      <c r="F8" s="7">
        <f t="shared" si="8"/>
        <v>663553</v>
      </c>
      <c r="G8" s="7">
        <f t="shared" si="8"/>
        <v>172504</v>
      </c>
      <c r="H8" s="7">
        <f t="shared" si="8"/>
        <v>336587</v>
      </c>
      <c r="I8" s="7">
        <f t="shared" si="8"/>
        <v>499500</v>
      </c>
      <c r="J8" s="7">
        <f t="shared" si="8"/>
        <v>661069</v>
      </c>
      <c r="K8" s="7">
        <f>SUM(K6:K7)</f>
        <v>163174</v>
      </c>
      <c r="L8" s="7">
        <f>SUM(L6:L7)</f>
        <v>338199</v>
      </c>
      <c r="M8" s="7">
        <f>SUM(M6:M7)</f>
        <v>516506</v>
      </c>
      <c r="N8" s="7">
        <f>SUM(N6:N7)</f>
        <v>699153</v>
      </c>
      <c r="P8" s="28"/>
      <c r="Q8" s="117" t="s">
        <v>3</v>
      </c>
      <c r="R8" s="7">
        <f aca="true" t="shared" si="9" ref="R8:Y8">SUM(R6:R7)</f>
        <v>166117</v>
      </c>
      <c r="S8" s="7">
        <f t="shared" si="9"/>
        <v>162518</v>
      </c>
      <c r="T8" s="7">
        <f t="shared" si="9"/>
        <v>165538</v>
      </c>
      <c r="U8" s="7">
        <f t="shared" si="9"/>
        <v>169380</v>
      </c>
      <c r="V8" s="7">
        <f t="shared" si="9"/>
        <v>172504</v>
      </c>
      <c r="W8" s="7">
        <f t="shared" si="9"/>
        <v>164083</v>
      </c>
      <c r="X8" s="7">
        <f t="shared" si="9"/>
        <v>162913</v>
      </c>
      <c r="Y8" s="7">
        <f t="shared" si="9"/>
        <v>161569</v>
      </c>
      <c r="Z8" s="7">
        <f>SUM(Z6:Z7)</f>
        <v>163174</v>
      </c>
      <c r="AA8" s="7">
        <f>SUM(AA6:AA7)</f>
        <v>175025</v>
      </c>
      <c r="AB8" s="7">
        <f>SUM(AB6:AB7)</f>
        <v>178307</v>
      </c>
      <c r="AC8" s="7">
        <f>SUM(AC6:AC7)</f>
        <v>182647</v>
      </c>
    </row>
    <row r="9" spans="1:29" ht="12">
      <c r="A9" s="109" t="s">
        <v>4</v>
      </c>
      <c r="B9" s="109" t="s">
        <v>110</v>
      </c>
      <c r="C9" s="6">
        <v>285</v>
      </c>
      <c r="D9" s="6">
        <v>2326</v>
      </c>
      <c r="E9" s="6">
        <v>2465</v>
      </c>
      <c r="F9" s="6">
        <v>2612</v>
      </c>
      <c r="G9" s="6">
        <v>149</v>
      </c>
      <c r="H9" s="6">
        <v>2224</v>
      </c>
      <c r="I9" s="6">
        <v>2405</v>
      </c>
      <c r="J9" s="6">
        <v>2601</v>
      </c>
      <c r="K9" s="6">
        <v>198</v>
      </c>
      <c r="L9" s="6">
        <v>2682</v>
      </c>
      <c r="M9" s="6">
        <v>2939</v>
      </c>
      <c r="N9" s="6">
        <v>3214</v>
      </c>
      <c r="P9" s="28"/>
      <c r="Q9" s="116" t="s">
        <v>4</v>
      </c>
      <c r="R9" s="6">
        <v>285</v>
      </c>
      <c r="S9" s="6">
        <f aca="true" t="shared" si="10" ref="S9:T16">+D9-C9</f>
        <v>2041</v>
      </c>
      <c r="T9" s="6">
        <f t="shared" si="10"/>
        <v>139</v>
      </c>
      <c r="U9" s="6">
        <f aca="true" t="shared" si="11" ref="U9:U16">+F9-E9</f>
        <v>147</v>
      </c>
      <c r="V9" s="6">
        <v>149</v>
      </c>
      <c r="W9" s="6">
        <f aca="true" t="shared" si="12" ref="W9:X16">+H9-G9</f>
        <v>2075</v>
      </c>
      <c r="X9" s="6">
        <f t="shared" si="12"/>
        <v>181</v>
      </c>
      <c r="Y9" s="6">
        <f aca="true" t="shared" si="13" ref="Y9:Y16">+J9-I9</f>
        <v>196</v>
      </c>
      <c r="Z9" s="6">
        <f aca="true" t="shared" si="14" ref="Z9:Z16">+K9</f>
        <v>198</v>
      </c>
      <c r="AA9" s="6">
        <f aca="true" t="shared" si="15" ref="AA9:AC16">+L9-K9</f>
        <v>2484</v>
      </c>
      <c r="AB9" s="6">
        <f t="shared" si="15"/>
        <v>257</v>
      </c>
      <c r="AC9" s="6">
        <f t="shared" si="15"/>
        <v>275</v>
      </c>
    </row>
    <row r="10" spans="1:29" ht="45.75" customHeight="1">
      <c r="A10" s="109" t="s">
        <v>300</v>
      </c>
      <c r="B10" s="109" t="s">
        <v>301</v>
      </c>
      <c r="C10" s="6">
        <v>332</v>
      </c>
      <c r="D10" s="6">
        <v>4181</v>
      </c>
      <c r="E10" s="6">
        <v>9219</v>
      </c>
      <c r="F10" s="6">
        <v>25288</v>
      </c>
      <c r="G10" s="6">
        <v>3160</v>
      </c>
      <c r="H10" s="6">
        <v>8599</v>
      </c>
      <c r="I10" s="6">
        <v>15677</v>
      </c>
      <c r="J10" s="6">
        <v>18897</v>
      </c>
      <c r="K10" s="6">
        <v>14921</v>
      </c>
      <c r="L10" s="6">
        <v>29304</v>
      </c>
      <c r="M10" s="6">
        <v>34309</v>
      </c>
      <c r="N10" s="6">
        <v>38027</v>
      </c>
      <c r="P10" s="28"/>
      <c r="Q10" s="116" t="s">
        <v>300</v>
      </c>
      <c r="R10" s="6">
        <v>332</v>
      </c>
      <c r="S10" s="6">
        <f t="shared" si="10"/>
        <v>3849</v>
      </c>
      <c r="T10" s="6">
        <f t="shared" si="10"/>
        <v>5038</v>
      </c>
      <c r="U10" s="6">
        <f t="shared" si="11"/>
        <v>16069</v>
      </c>
      <c r="V10" s="6">
        <v>3160</v>
      </c>
      <c r="W10" s="6">
        <f t="shared" si="12"/>
        <v>5439</v>
      </c>
      <c r="X10" s="6">
        <f t="shared" si="12"/>
        <v>7078</v>
      </c>
      <c r="Y10" s="6">
        <f t="shared" si="13"/>
        <v>3220</v>
      </c>
      <c r="Z10" s="6">
        <f t="shared" si="14"/>
        <v>14921</v>
      </c>
      <c r="AA10" s="6">
        <f t="shared" si="15"/>
        <v>14383</v>
      </c>
      <c r="AB10" s="6">
        <f t="shared" si="15"/>
        <v>5005</v>
      </c>
      <c r="AC10" s="6">
        <f t="shared" si="15"/>
        <v>3718</v>
      </c>
    </row>
    <row r="11" spans="1:29" ht="30.75" customHeight="1">
      <c r="A11" s="109" t="s">
        <v>302</v>
      </c>
      <c r="B11" s="109" t="s">
        <v>303</v>
      </c>
      <c r="C11" s="6">
        <v>-1020</v>
      </c>
      <c r="D11" s="6">
        <v>743</v>
      </c>
      <c r="E11" s="6">
        <v>908</v>
      </c>
      <c r="F11" s="6">
        <f>42580-F42</f>
        <v>2188</v>
      </c>
      <c r="G11" s="6">
        <v>8775</v>
      </c>
      <c r="H11" s="6">
        <v>12658</v>
      </c>
      <c r="I11" s="6">
        <v>15853</v>
      </c>
      <c r="J11" s="6">
        <f>81775-J42</f>
        <v>21356</v>
      </c>
      <c r="K11" s="6">
        <f>18075-K42</f>
        <v>1736</v>
      </c>
      <c r="L11" s="6">
        <f>31624-L42</f>
        <v>3489</v>
      </c>
      <c r="M11" s="6">
        <f>50728-M42</f>
        <v>4981</v>
      </c>
      <c r="N11" s="6">
        <f>68187-N42</f>
        <v>5719</v>
      </c>
      <c r="P11" s="28"/>
      <c r="Q11" s="116" t="s">
        <v>302</v>
      </c>
      <c r="R11" s="6">
        <v>-1020</v>
      </c>
      <c r="S11" s="6">
        <f t="shared" si="10"/>
        <v>1763</v>
      </c>
      <c r="T11" s="6">
        <f t="shared" si="10"/>
        <v>165</v>
      </c>
      <c r="U11" s="6">
        <f t="shared" si="11"/>
        <v>1280</v>
      </c>
      <c r="V11" s="6">
        <v>8775</v>
      </c>
      <c r="W11" s="6">
        <f t="shared" si="12"/>
        <v>3883</v>
      </c>
      <c r="X11" s="6">
        <f t="shared" si="12"/>
        <v>3195</v>
      </c>
      <c r="Y11" s="6">
        <f t="shared" si="13"/>
        <v>5503</v>
      </c>
      <c r="Z11" s="6">
        <f t="shared" si="14"/>
        <v>1736</v>
      </c>
      <c r="AA11" s="6">
        <f t="shared" si="15"/>
        <v>1753</v>
      </c>
      <c r="AB11" s="6">
        <f t="shared" si="15"/>
        <v>1492</v>
      </c>
      <c r="AC11" s="6">
        <f t="shared" si="15"/>
        <v>738</v>
      </c>
    </row>
    <row r="12" spans="1:29" ht="45" customHeight="1">
      <c r="A12" s="109" t="s">
        <v>416</v>
      </c>
      <c r="B12" s="109" t="s">
        <v>417</v>
      </c>
      <c r="C12" s="6">
        <v>0</v>
      </c>
      <c r="D12" s="6">
        <v>0</v>
      </c>
      <c r="E12" s="6">
        <v>0</v>
      </c>
      <c r="F12" s="6">
        <v>0</v>
      </c>
      <c r="G12" s="6">
        <f>-2283-G25</f>
        <v>853</v>
      </c>
      <c r="H12" s="6">
        <f>-828-H25</f>
        <v>7374</v>
      </c>
      <c r="I12" s="6">
        <f>-1784-I25</f>
        <v>11534</v>
      </c>
      <c r="J12" s="6">
        <f>-6375-J25</f>
        <v>13555</v>
      </c>
      <c r="K12" s="6">
        <f>4053-K25</f>
        <v>8982</v>
      </c>
      <c r="L12" s="6">
        <f>10532-L25</f>
        <v>15633</v>
      </c>
      <c r="M12" s="6">
        <f>52527-M25</f>
        <v>65428</v>
      </c>
      <c r="N12" s="6">
        <f>65703-N25</f>
        <v>89104</v>
      </c>
      <c r="P12" s="28"/>
      <c r="Q12" s="116" t="s">
        <v>416</v>
      </c>
      <c r="R12" s="6">
        <v>0</v>
      </c>
      <c r="S12" s="6">
        <f t="shared" si="10"/>
        <v>0</v>
      </c>
      <c r="T12" s="6">
        <f t="shared" si="10"/>
        <v>0</v>
      </c>
      <c r="U12" s="6">
        <f t="shared" si="11"/>
        <v>0</v>
      </c>
      <c r="V12" s="6">
        <v>853</v>
      </c>
      <c r="W12" s="6">
        <f t="shared" si="12"/>
        <v>6521</v>
      </c>
      <c r="X12" s="6">
        <f t="shared" si="12"/>
        <v>4160</v>
      </c>
      <c r="Y12" s="6">
        <f t="shared" si="13"/>
        <v>2021</v>
      </c>
      <c r="Z12" s="6">
        <f t="shared" si="14"/>
        <v>8982</v>
      </c>
      <c r="AA12" s="6">
        <f t="shared" si="15"/>
        <v>6651</v>
      </c>
      <c r="AB12" s="6">
        <f t="shared" si="15"/>
        <v>49795</v>
      </c>
      <c r="AC12" s="6">
        <f t="shared" si="15"/>
        <v>23676</v>
      </c>
    </row>
    <row r="13" spans="1:29" ht="15.75" customHeight="1">
      <c r="A13" s="109" t="s">
        <v>304</v>
      </c>
      <c r="B13" s="109" t="s">
        <v>305</v>
      </c>
      <c r="C13" s="6">
        <v>-4072</v>
      </c>
      <c r="D13" s="6">
        <v>-8589</v>
      </c>
      <c r="E13" s="6">
        <v>-12707</v>
      </c>
      <c r="F13" s="6">
        <v>-20377</v>
      </c>
      <c r="G13" s="6">
        <v>-5429</v>
      </c>
      <c r="H13" s="6">
        <v>-9958</v>
      </c>
      <c r="I13" s="6">
        <v>-14907</v>
      </c>
      <c r="J13" s="6">
        <v>-20037</v>
      </c>
      <c r="K13" s="6">
        <v>-4821</v>
      </c>
      <c r="L13" s="6">
        <v>-9951</v>
      </c>
      <c r="M13" s="6">
        <v>-15638</v>
      </c>
      <c r="N13" s="6">
        <v>-19821</v>
      </c>
      <c r="P13" s="28"/>
      <c r="Q13" s="116" t="s">
        <v>304</v>
      </c>
      <c r="R13" s="6">
        <v>-4072</v>
      </c>
      <c r="S13" s="6">
        <f t="shared" si="10"/>
        <v>-4517</v>
      </c>
      <c r="T13" s="6">
        <f t="shared" si="10"/>
        <v>-4118</v>
      </c>
      <c r="U13" s="6">
        <f t="shared" si="11"/>
        <v>-7670</v>
      </c>
      <c r="V13" s="6">
        <v>-5429</v>
      </c>
      <c r="W13" s="6">
        <f t="shared" si="12"/>
        <v>-4529</v>
      </c>
      <c r="X13" s="6">
        <f t="shared" si="12"/>
        <v>-4949</v>
      </c>
      <c r="Y13" s="6">
        <f t="shared" si="13"/>
        <v>-5130</v>
      </c>
      <c r="Z13" s="6">
        <f t="shared" si="14"/>
        <v>-4821</v>
      </c>
      <c r="AA13" s="6">
        <f t="shared" si="15"/>
        <v>-5130</v>
      </c>
      <c r="AB13" s="6">
        <f t="shared" si="15"/>
        <v>-5687</v>
      </c>
      <c r="AC13" s="6">
        <f t="shared" si="15"/>
        <v>-4183</v>
      </c>
    </row>
    <row r="14" spans="1:29" ht="12">
      <c r="A14" s="109" t="s">
        <v>306</v>
      </c>
      <c r="B14" s="109" t="s">
        <v>112</v>
      </c>
      <c r="C14" s="6">
        <v>40068</v>
      </c>
      <c r="D14" s="6">
        <v>81486</v>
      </c>
      <c r="E14" s="6">
        <v>124893</v>
      </c>
      <c r="F14" s="6">
        <v>169518</v>
      </c>
      <c r="G14" s="6">
        <v>36975</v>
      </c>
      <c r="H14" s="6">
        <v>74043</v>
      </c>
      <c r="I14" s="6">
        <v>110486</v>
      </c>
      <c r="J14" s="6">
        <v>151620</v>
      </c>
      <c r="K14" s="6">
        <v>32903</v>
      </c>
      <c r="L14" s="6">
        <v>78677</v>
      </c>
      <c r="M14" s="6">
        <v>124140</v>
      </c>
      <c r="N14" s="6">
        <v>163147</v>
      </c>
      <c r="P14" s="28"/>
      <c r="Q14" s="116" t="s">
        <v>306</v>
      </c>
      <c r="R14" s="6">
        <v>40068</v>
      </c>
      <c r="S14" s="6">
        <f t="shared" si="10"/>
        <v>41418</v>
      </c>
      <c r="T14" s="6">
        <f t="shared" si="10"/>
        <v>43407</v>
      </c>
      <c r="U14" s="6">
        <f t="shared" si="11"/>
        <v>44625</v>
      </c>
      <c r="V14" s="6">
        <v>36975</v>
      </c>
      <c r="W14" s="6">
        <f t="shared" si="12"/>
        <v>37068</v>
      </c>
      <c r="X14" s="6">
        <f t="shared" si="12"/>
        <v>36443</v>
      </c>
      <c r="Y14" s="6">
        <f t="shared" si="13"/>
        <v>41134</v>
      </c>
      <c r="Z14" s="6">
        <f t="shared" si="14"/>
        <v>32903</v>
      </c>
      <c r="AA14" s="6">
        <f t="shared" si="15"/>
        <v>45774</v>
      </c>
      <c r="AB14" s="6">
        <f t="shared" si="15"/>
        <v>45463</v>
      </c>
      <c r="AC14" s="6">
        <f t="shared" si="15"/>
        <v>39007</v>
      </c>
    </row>
    <row r="15" spans="1:29" ht="12">
      <c r="A15" s="109" t="s">
        <v>6</v>
      </c>
      <c r="B15" s="109" t="s">
        <v>307</v>
      </c>
      <c r="C15" s="6">
        <v>25458</v>
      </c>
      <c r="D15" s="6">
        <v>36438</v>
      </c>
      <c r="E15" s="6">
        <v>57362</v>
      </c>
      <c r="F15" s="6">
        <v>69909</v>
      </c>
      <c r="G15" s="6">
        <v>13733</v>
      </c>
      <c r="H15" s="6">
        <v>24891</v>
      </c>
      <c r="I15" s="6">
        <v>34633</v>
      </c>
      <c r="J15" s="6">
        <v>50710</v>
      </c>
      <c r="K15" s="6">
        <v>39518</v>
      </c>
      <c r="L15" s="6">
        <v>51665</v>
      </c>
      <c r="M15" s="6">
        <v>80131</v>
      </c>
      <c r="N15" s="6">
        <v>97582</v>
      </c>
      <c r="P15" s="28"/>
      <c r="Q15" s="116" t="s">
        <v>6</v>
      </c>
      <c r="R15" s="6">
        <v>25458</v>
      </c>
      <c r="S15" s="6">
        <f t="shared" si="10"/>
        <v>10980</v>
      </c>
      <c r="T15" s="6">
        <f t="shared" si="10"/>
        <v>20924</v>
      </c>
      <c r="U15" s="6">
        <f t="shared" si="11"/>
        <v>12547</v>
      </c>
      <c r="V15" s="6">
        <v>13733</v>
      </c>
      <c r="W15" s="6">
        <f t="shared" si="12"/>
        <v>11158</v>
      </c>
      <c r="X15" s="6">
        <f t="shared" si="12"/>
        <v>9742</v>
      </c>
      <c r="Y15" s="6">
        <f t="shared" si="13"/>
        <v>16077</v>
      </c>
      <c r="Z15" s="6">
        <f t="shared" si="14"/>
        <v>39518</v>
      </c>
      <c r="AA15" s="6">
        <f t="shared" si="15"/>
        <v>12147</v>
      </c>
      <c r="AB15" s="6">
        <f t="shared" si="15"/>
        <v>28466</v>
      </c>
      <c r="AC15" s="6">
        <f t="shared" si="15"/>
        <v>17451</v>
      </c>
    </row>
    <row r="16" spans="1:29" ht="12">
      <c r="A16" s="109" t="s">
        <v>11</v>
      </c>
      <c r="B16" s="109" t="s">
        <v>308</v>
      </c>
      <c r="C16" s="6">
        <v>-15466</v>
      </c>
      <c r="D16" s="6">
        <v>-28508</v>
      </c>
      <c r="E16" s="6">
        <v>-48600</v>
      </c>
      <c r="F16" s="6">
        <v>-77950</v>
      </c>
      <c r="G16" s="6">
        <v>-10986</v>
      </c>
      <c r="H16" s="6">
        <v>-24058</v>
      </c>
      <c r="I16" s="6">
        <v>-34346</v>
      </c>
      <c r="J16" s="6">
        <v>-50028</v>
      </c>
      <c r="K16" s="6">
        <v>-16106</v>
      </c>
      <c r="L16" s="6">
        <v>-30919</v>
      </c>
      <c r="M16" s="6">
        <v>-85269</v>
      </c>
      <c r="N16" s="6">
        <v>-103989</v>
      </c>
      <c r="P16" s="28"/>
      <c r="Q16" s="116" t="s">
        <v>11</v>
      </c>
      <c r="R16" s="6">
        <v>-15466</v>
      </c>
      <c r="S16" s="6">
        <f t="shared" si="10"/>
        <v>-13042</v>
      </c>
      <c r="T16" s="6">
        <f t="shared" si="10"/>
        <v>-20092</v>
      </c>
      <c r="U16" s="6">
        <f t="shared" si="11"/>
        <v>-29350</v>
      </c>
      <c r="V16" s="6">
        <v>-10986</v>
      </c>
      <c r="W16" s="6">
        <f t="shared" si="12"/>
        <v>-13072</v>
      </c>
      <c r="X16" s="6">
        <f t="shared" si="12"/>
        <v>-10288</v>
      </c>
      <c r="Y16" s="6">
        <f t="shared" si="13"/>
        <v>-15682</v>
      </c>
      <c r="Z16" s="6">
        <f t="shared" si="14"/>
        <v>-16106</v>
      </c>
      <c r="AA16" s="6">
        <f t="shared" si="15"/>
        <v>-14813</v>
      </c>
      <c r="AB16" s="6">
        <f t="shared" si="15"/>
        <v>-54350</v>
      </c>
      <c r="AC16" s="6">
        <f t="shared" si="15"/>
        <v>-18720</v>
      </c>
    </row>
    <row r="17" spans="1:29" ht="12">
      <c r="A17" s="111" t="s">
        <v>363</v>
      </c>
      <c r="B17" s="111" t="s">
        <v>360</v>
      </c>
      <c r="C17" s="7">
        <f aca="true" t="shared" si="16" ref="C17:J17">SUM(C8:C16,C5)</f>
        <v>622865</v>
      </c>
      <c r="D17" s="7">
        <f t="shared" si="16"/>
        <v>1257779</v>
      </c>
      <c r="E17" s="7">
        <f t="shared" si="16"/>
        <v>1915403</v>
      </c>
      <c r="F17" s="7">
        <f t="shared" si="16"/>
        <v>2571601</v>
      </c>
      <c r="G17" s="7">
        <f t="shared" si="16"/>
        <v>656427</v>
      </c>
      <c r="H17" s="7">
        <f t="shared" si="16"/>
        <v>1325306</v>
      </c>
      <c r="I17" s="7">
        <f t="shared" si="16"/>
        <v>2014897</v>
      </c>
      <c r="J17" s="7">
        <f t="shared" si="16"/>
        <v>2727637</v>
      </c>
      <c r="K17" s="7">
        <f>SUM(K8:K16,K5)</f>
        <v>740836</v>
      </c>
      <c r="L17" s="7">
        <f>SUM(L8:L16,L5)</f>
        <v>1563441.37461358</v>
      </c>
      <c r="M17" s="7">
        <f>SUM(M8:M16,M5)</f>
        <v>2517379</v>
      </c>
      <c r="N17" s="7">
        <f>SUM(N8:N16,N5)</f>
        <v>3471523</v>
      </c>
      <c r="P17" s="28"/>
      <c r="Q17" s="117" t="s">
        <v>363</v>
      </c>
      <c r="R17" s="7">
        <f aca="true" t="shared" si="17" ref="R17:Y17">SUM(R8:R16,R5)</f>
        <v>622865</v>
      </c>
      <c r="S17" s="7">
        <f t="shared" si="17"/>
        <v>634914</v>
      </c>
      <c r="T17" s="7">
        <f t="shared" si="17"/>
        <v>657624</v>
      </c>
      <c r="U17" s="7">
        <f t="shared" si="17"/>
        <v>656198</v>
      </c>
      <c r="V17" s="7">
        <f t="shared" si="17"/>
        <v>656427</v>
      </c>
      <c r="W17" s="7">
        <f t="shared" si="17"/>
        <v>668879</v>
      </c>
      <c r="X17" s="7">
        <f t="shared" si="17"/>
        <v>689591</v>
      </c>
      <c r="Y17" s="7">
        <f t="shared" si="17"/>
        <v>712740</v>
      </c>
      <c r="Z17" s="7">
        <f>SUM(Z8:Z16,Z5)</f>
        <v>740836</v>
      </c>
      <c r="AA17" s="7">
        <f>SUM(AA8:AA16,AA5)</f>
        <v>822605.3746135801</v>
      </c>
      <c r="AB17" s="7">
        <f>SUM(AB8:AB16,AB5)</f>
        <v>953937.6253864199</v>
      </c>
      <c r="AC17" s="7">
        <f>SUM(AC8:AC16,AC5)</f>
        <v>954144</v>
      </c>
    </row>
    <row r="18" spans="1:29" ht="12">
      <c r="A18" s="109" t="s">
        <v>309</v>
      </c>
      <c r="B18" s="109" t="s">
        <v>310</v>
      </c>
      <c r="C18" s="6">
        <v>-301331</v>
      </c>
      <c r="D18" s="6">
        <v>-580809</v>
      </c>
      <c r="E18" s="6">
        <v>-858329</v>
      </c>
      <c r="F18" s="6">
        <v>-1149723</v>
      </c>
      <c r="G18" s="6">
        <v>-316822</v>
      </c>
      <c r="H18" s="6">
        <v>-605603</v>
      </c>
      <c r="I18" s="6">
        <v>-908373</v>
      </c>
      <c r="J18" s="6">
        <v>-1213765</v>
      </c>
      <c r="K18" s="6">
        <v>-351056</v>
      </c>
      <c r="L18" s="6">
        <v>-682988</v>
      </c>
      <c r="M18" s="6">
        <v>-1109436</v>
      </c>
      <c r="N18" s="6">
        <v>-1545183</v>
      </c>
      <c r="P18" s="28"/>
      <c r="Q18" s="116" t="s">
        <v>309</v>
      </c>
      <c r="R18" s="6">
        <v>-301331</v>
      </c>
      <c r="S18" s="6">
        <f aca="true" t="shared" si="18" ref="S18:U19">+D18-C18</f>
        <v>-279478</v>
      </c>
      <c r="T18" s="6">
        <f t="shared" si="18"/>
        <v>-277520</v>
      </c>
      <c r="U18" s="6">
        <f t="shared" si="18"/>
        <v>-291394</v>
      </c>
      <c r="V18" s="6">
        <v>-316822</v>
      </c>
      <c r="W18" s="6">
        <f aca="true" t="shared" si="19" ref="W18:Y19">+H18-G18</f>
        <v>-288781</v>
      </c>
      <c r="X18" s="6">
        <f t="shared" si="19"/>
        <v>-302770</v>
      </c>
      <c r="Y18" s="6">
        <f t="shared" si="19"/>
        <v>-305392</v>
      </c>
      <c r="Z18" s="6">
        <f>+K18</f>
        <v>-351056</v>
      </c>
      <c r="AA18" s="6">
        <f aca="true" t="shared" si="20" ref="AA18:AC19">+L18-K18</f>
        <v>-331932</v>
      </c>
      <c r="AB18" s="6">
        <f t="shared" si="20"/>
        <v>-426448</v>
      </c>
      <c r="AC18" s="6">
        <f t="shared" si="20"/>
        <v>-435747</v>
      </c>
    </row>
    <row r="19" spans="1:29" ht="12">
      <c r="A19" s="109" t="s">
        <v>311</v>
      </c>
      <c r="B19" s="109" t="s">
        <v>312</v>
      </c>
      <c r="C19" s="8">
        <v>-13119</v>
      </c>
      <c r="D19" s="8">
        <v>-26859</v>
      </c>
      <c r="E19" s="8">
        <v>-39854</v>
      </c>
      <c r="F19" s="8">
        <v>-52971</v>
      </c>
      <c r="G19" s="8">
        <v>-13409</v>
      </c>
      <c r="H19" s="8">
        <v>-26615</v>
      </c>
      <c r="I19" s="8">
        <v>-39869</v>
      </c>
      <c r="J19" s="8">
        <v>-54227</v>
      </c>
      <c r="K19" s="8">
        <v>-33412</v>
      </c>
      <c r="L19" s="8">
        <v>-73039</v>
      </c>
      <c r="M19" s="8">
        <v>-126661</v>
      </c>
      <c r="N19" s="8">
        <v>-180872</v>
      </c>
      <c r="P19" s="28"/>
      <c r="Q19" s="116" t="s">
        <v>311</v>
      </c>
      <c r="R19" s="8">
        <v>-13119</v>
      </c>
      <c r="S19" s="8">
        <f t="shared" si="18"/>
        <v>-13740</v>
      </c>
      <c r="T19" s="8">
        <f t="shared" si="18"/>
        <v>-12995</v>
      </c>
      <c r="U19" s="8">
        <f t="shared" si="18"/>
        <v>-13117</v>
      </c>
      <c r="V19" s="8">
        <v>-13409</v>
      </c>
      <c r="W19" s="8">
        <f t="shared" si="19"/>
        <v>-13206</v>
      </c>
      <c r="X19" s="8">
        <f t="shared" si="19"/>
        <v>-13254</v>
      </c>
      <c r="Y19" s="8">
        <f t="shared" si="19"/>
        <v>-14358</v>
      </c>
      <c r="Z19" s="8">
        <f>+K19</f>
        <v>-33412</v>
      </c>
      <c r="AA19" s="8">
        <f t="shared" si="20"/>
        <v>-39627</v>
      </c>
      <c r="AB19" s="8">
        <f t="shared" si="20"/>
        <v>-53622</v>
      </c>
      <c r="AC19" s="8">
        <f t="shared" si="20"/>
        <v>-54211</v>
      </c>
    </row>
    <row r="20" spans="1:29" ht="12">
      <c r="A20" s="111" t="s">
        <v>364</v>
      </c>
      <c r="B20" s="111" t="s">
        <v>365</v>
      </c>
      <c r="C20" s="7">
        <f aca="true" t="shared" si="21" ref="C20:J20">SUM(C18:C19)</f>
        <v>-314450</v>
      </c>
      <c r="D20" s="7">
        <f t="shared" si="21"/>
        <v>-607668</v>
      </c>
      <c r="E20" s="7">
        <f t="shared" si="21"/>
        <v>-898183</v>
      </c>
      <c r="F20" s="7">
        <f t="shared" si="21"/>
        <v>-1202694</v>
      </c>
      <c r="G20" s="7">
        <f t="shared" si="21"/>
        <v>-330231</v>
      </c>
      <c r="H20" s="7">
        <f t="shared" si="21"/>
        <v>-632218</v>
      </c>
      <c r="I20" s="7">
        <f t="shared" si="21"/>
        <v>-948242</v>
      </c>
      <c r="J20" s="7">
        <f t="shared" si="21"/>
        <v>-1267992</v>
      </c>
      <c r="K20" s="7">
        <f>SUM(K18:K19)</f>
        <v>-384468</v>
      </c>
      <c r="L20" s="7">
        <f>SUM(L18:L19)</f>
        <v>-756027</v>
      </c>
      <c r="M20" s="7">
        <f>SUM(M18:M19)</f>
        <v>-1236097</v>
      </c>
      <c r="N20" s="7">
        <f>SUM(N18:N19)</f>
        <v>-1726055</v>
      </c>
      <c r="P20" s="28"/>
      <c r="Q20" s="117" t="s">
        <v>364</v>
      </c>
      <c r="R20" s="7">
        <f aca="true" t="shared" si="22" ref="R20:AB20">SUM(R18:R19)</f>
        <v>-314450</v>
      </c>
      <c r="S20" s="7">
        <f t="shared" si="22"/>
        <v>-293218</v>
      </c>
      <c r="T20" s="7">
        <f t="shared" si="22"/>
        <v>-290515</v>
      </c>
      <c r="U20" s="7">
        <f t="shared" si="22"/>
        <v>-304511</v>
      </c>
      <c r="V20" s="7">
        <f t="shared" si="22"/>
        <v>-330231</v>
      </c>
      <c r="W20" s="7">
        <f t="shared" si="22"/>
        <v>-301987</v>
      </c>
      <c r="X20" s="7">
        <f t="shared" si="22"/>
        <v>-316024</v>
      </c>
      <c r="Y20" s="7">
        <f t="shared" si="22"/>
        <v>-319750</v>
      </c>
      <c r="Z20" s="7">
        <f t="shared" si="22"/>
        <v>-384468</v>
      </c>
      <c r="AA20" s="7">
        <f t="shared" si="22"/>
        <v>-371559</v>
      </c>
      <c r="AB20" s="7">
        <f t="shared" si="22"/>
        <v>-480070</v>
      </c>
      <c r="AC20" s="7">
        <f>SUM(AC18:AC19)</f>
        <v>-489958</v>
      </c>
    </row>
    <row r="21" spans="1:29" ht="12">
      <c r="A21" s="109" t="s">
        <v>8</v>
      </c>
      <c r="B21" s="109" t="s">
        <v>119</v>
      </c>
      <c r="C21" s="6">
        <v>-59501</v>
      </c>
      <c r="D21" s="6">
        <v>-122280</v>
      </c>
      <c r="E21" s="6">
        <v>-191456</v>
      </c>
      <c r="F21" s="6">
        <v>-254159</v>
      </c>
      <c r="G21" s="6">
        <v>-47651</v>
      </c>
      <c r="H21" s="6">
        <v>-97789</v>
      </c>
      <c r="I21" s="6">
        <v>-149835</v>
      </c>
      <c r="J21" s="6">
        <v>-201967</v>
      </c>
      <c r="K21" s="6">
        <v>-63094</v>
      </c>
      <c r="L21" s="6">
        <v>-217180</v>
      </c>
      <c r="M21" s="6">
        <v>-342178</v>
      </c>
      <c r="N21" s="6">
        <v>-402743</v>
      </c>
      <c r="P21" s="28"/>
      <c r="Q21" s="116" t="s">
        <v>8</v>
      </c>
      <c r="R21" s="6">
        <v>-59501</v>
      </c>
      <c r="S21" s="6">
        <f aca="true" t="shared" si="23" ref="S21:U22">+D21-C21</f>
        <v>-62779</v>
      </c>
      <c r="T21" s="6">
        <f t="shared" si="23"/>
        <v>-69176</v>
      </c>
      <c r="U21" s="6">
        <f t="shared" si="23"/>
        <v>-62703</v>
      </c>
      <c r="V21" s="6">
        <v>-47651</v>
      </c>
      <c r="W21" s="6">
        <f aca="true" t="shared" si="24" ref="W21:Y22">+H21-G21</f>
        <v>-50138</v>
      </c>
      <c r="X21" s="6">
        <f t="shared" si="24"/>
        <v>-52046</v>
      </c>
      <c r="Y21" s="6">
        <f t="shared" si="24"/>
        <v>-52132</v>
      </c>
      <c r="Z21" s="6">
        <f>+K21</f>
        <v>-63094</v>
      </c>
      <c r="AA21" s="6">
        <f aca="true" t="shared" si="25" ref="AA21:AC22">+L21-K21</f>
        <v>-154086</v>
      </c>
      <c r="AB21" s="6">
        <f t="shared" si="25"/>
        <v>-124998</v>
      </c>
      <c r="AC21" s="6">
        <f t="shared" si="25"/>
        <v>-60565</v>
      </c>
    </row>
    <row r="22" spans="1:29" ht="12">
      <c r="A22" s="109" t="s">
        <v>9</v>
      </c>
      <c r="B22" s="109" t="s">
        <v>120</v>
      </c>
      <c r="C22" s="6">
        <v>-230</v>
      </c>
      <c r="D22" s="6">
        <v>-421</v>
      </c>
      <c r="E22" s="6">
        <v>-943</v>
      </c>
      <c r="F22" s="6">
        <v>-1199</v>
      </c>
      <c r="G22" s="6">
        <v>-38</v>
      </c>
      <c r="H22" s="6">
        <v>-26</v>
      </c>
      <c r="I22" s="6">
        <v>-820</v>
      </c>
      <c r="J22" s="6">
        <v>-509</v>
      </c>
      <c r="K22" s="6">
        <v>-647</v>
      </c>
      <c r="L22" s="6">
        <v>-1300</v>
      </c>
      <c r="M22" s="6">
        <v>-2305</v>
      </c>
      <c r="N22" s="6">
        <v>-1193</v>
      </c>
      <c r="P22" s="28"/>
      <c r="Q22" s="116" t="s">
        <v>9</v>
      </c>
      <c r="R22" s="6">
        <v>-230</v>
      </c>
      <c r="S22" s="6">
        <f t="shared" si="23"/>
        <v>-191</v>
      </c>
      <c r="T22" s="6">
        <f t="shared" si="23"/>
        <v>-522</v>
      </c>
      <c r="U22" s="6">
        <f t="shared" si="23"/>
        <v>-256</v>
      </c>
      <c r="V22" s="6">
        <v>-38</v>
      </c>
      <c r="W22" s="6">
        <f t="shared" si="24"/>
        <v>12</v>
      </c>
      <c r="X22" s="6">
        <f t="shared" si="24"/>
        <v>-794</v>
      </c>
      <c r="Y22" s="6">
        <f t="shared" si="24"/>
        <v>311</v>
      </c>
      <c r="Z22" s="6">
        <f>+K22</f>
        <v>-647</v>
      </c>
      <c r="AA22" s="6">
        <f t="shared" si="25"/>
        <v>-653</v>
      </c>
      <c r="AB22" s="6">
        <f t="shared" si="25"/>
        <v>-1005</v>
      </c>
      <c r="AC22" s="6">
        <f t="shared" si="25"/>
        <v>1112</v>
      </c>
    </row>
    <row r="23" spans="1:29" s="72" customFormat="1" ht="30.75" customHeight="1">
      <c r="A23" s="109" t="s">
        <v>458</v>
      </c>
      <c r="B23" s="109" t="s">
        <v>457</v>
      </c>
      <c r="C23" s="6"/>
      <c r="D23" s="6"/>
      <c r="E23" s="6"/>
      <c r="F23" s="6"/>
      <c r="G23" s="6"/>
      <c r="H23" s="6"/>
      <c r="I23" s="6"/>
      <c r="J23" s="6"/>
      <c r="K23" s="6"/>
      <c r="L23" s="6"/>
      <c r="M23" s="6"/>
      <c r="N23" s="6">
        <v>-223134</v>
      </c>
      <c r="P23" s="174"/>
      <c r="Q23" s="116" t="s">
        <v>458</v>
      </c>
      <c r="R23" s="6"/>
      <c r="S23" s="6"/>
      <c r="T23" s="6"/>
      <c r="U23" s="6"/>
      <c r="V23" s="6"/>
      <c r="W23" s="6"/>
      <c r="X23" s="6"/>
      <c r="Y23" s="6"/>
      <c r="Z23" s="6"/>
      <c r="AA23" s="6"/>
      <c r="AB23" s="6"/>
      <c r="AC23" s="6">
        <f>+N23-M23</f>
        <v>-223134</v>
      </c>
    </row>
    <row r="24" spans="1:29" ht="12">
      <c r="A24" s="109" t="s">
        <v>313</v>
      </c>
      <c r="B24" s="109" t="s">
        <v>314</v>
      </c>
      <c r="C24" s="6">
        <v>0</v>
      </c>
      <c r="D24" s="6">
        <v>0</v>
      </c>
      <c r="E24" s="6">
        <v>0</v>
      </c>
      <c r="F24" s="6">
        <v>0</v>
      </c>
      <c r="G24" s="6">
        <v>-4299</v>
      </c>
      <c r="H24" s="6">
        <v>-7363</v>
      </c>
      <c r="I24" s="6">
        <v>-10187</v>
      </c>
      <c r="J24" s="6">
        <v>-14157</v>
      </c>
      <c r="K24" s="6">
        <v>-3666</v>
      </c>
      <c r="L24" s="6">
        <v>-6635</v>
      </c>
      <c r="M24" s="6">
        <v>-9187</v>
      </c>
      <c r="N24" s="6">
        <v>-11663</v>
      </c>
      <c r="P24" s="28"/>
      <c r="Q24" s="116" t="s">
        <v>313</v>
      </c>
      <c r="R24" s="6">
        <v>0</v>
      </c>
      <c r="S24" s="6">
        <f aca="true" t="shared" si="26" ref="S24:U25">+D24-C24</f>
        <v>0</v>
      </c>
      <c r="T24" s="6">
        <f t="shared" si="26"/>
        <v>0</v>
      </c>
      <c r="U24" s="6">
        <f t="shared" si="26"/>
        <v>0</v>
      </c>
      <c r="V24" s="6">
        <v>-4299</v>
      </c>
      <c r="W24" s="6">
        <f aca="true" t="shared" si="27" ref="W24:Y25">+H24-G24</f>
        <v>-3064</v>
      </c>
      <c r="X24" s="6">
        <f t="shared" si="27"/>
        <v>-2824</v>
      </c>
      <c r="Y24" s="6">
        <f t="shared" si="27"/>
        <v>-3970</v>
      </c>
      <c r="Z24" s="6">
        <f>+K24</f>
        <v>-3666</v>
      </c>
      <c r="AA24" s="6">
        <f>+L24-K24</f>
        <v>-2969</v>
      </c>
      <c r="AB24" s="6">
        <f>+M24-L24</f>
        <v>-2552</v>
      </c>
      <c r="AC24" s="6">
        <f>+N24-M24</f>
        <v>-2476</v>
      </c>
    </row>
    <row r="25" spans="1:29" ht="24">
      <c r="A25" s="109" t="s">
        <v>418</v>
      </c>
      <c r="B25" s="109" t="s">
        <v>419</v>
      </c>
      <c r="C25" s="6">
        <v>0</v>
      </c>
      <c r="D25" s="6">
        <v>0</v>
      </c>
      <c r="E25" s="6">
        <v>0</v>
      </c>
      <c r="F25" s="6">
        <v>0</v>
      </c>
      <c r="G25" s="6">
        <v>-3136</v>
      </c>
      <c r="H25" s="6">
        <v>-8202</v>
      </c>
      <c r="I25" s="6">
        <v>-13318</v>
      </c>
      <c r="J25" s="6">
        <v>-19930</v>
      </c>
      <c r="K25" s="6">
        <v>-4929</v>
      </c>
      <c r="L25" s="6">
        <v>-5101</v>
      </c>
      <c r="M25" s="6">
        <v>-12901</v>
      </c>
      <c r="N25" s="6">
        <v>-23401</v>
      </c>
      <c r="P25" s="28"/>
      <c r="Q25" s="116" t="s">
        <v>418</v>
      </c>
      <c r="R25" s="6"/>
      <c r="S25" s="6">
        <f t="shared" si="26"/>
        <v>0</v>
      </c>
      <c r="T25" s="6">
        <f t="shared" si="26"/>
        <v>0</v>
      </c>
      <c r="U25" s="6">
        <f t="shared" si="26"/>
        <v>0</v>
      </c>
      <c r="V25" s="6">
        <v>-3136</v>
      </c>
      <c r="W25" s="6">
        <f t="shared" si="27"/>
        <v>-5066</v>
      </c>
      <c r="X25" s="6">
        <f t="shared" si="27"/>
        <v>-5116</v>
      </c>
      <c r="Y25" s="6">
        <f t="shared" si="27"/>
        <v>-6612</v>
      </c>
      <c r="Z25" s="6">
        <f>+K25</f>
        <v>-4929</v>
      </c>
      <c r="AA25" s="6">
        <f>+L25-K25</f>
        <v>-172</v>
      </c>
      <c r="AB25" s="6">
        <f>+M25-L25</f>
        <v>-7800</v>
      </c>
      <c r="AC25" s="6">
        <f>+N25-M25</f>
        <v>-10500</v>
      </c>
    </row>
    <row r="26" spans="1:29" ht="12">
      <c r="A26" s="111" t="s">
        <v>315</v>
      </c>
      <c r="B26" s="111" t="s">
        <v>121</v>
      </c>
      <c r="C26" s="7">
        <f aca="true" t="shared" si="28" ref="C26:J26">SUM(C21:C25,C20,C17)</f>
        <v>248684</v>
      </c>
      <c r="D26" s="7">
        <f t="shared" si="28"/>
        <v>527410</v>
      </c>
      <c r="E26" s="7">
        <f t="shared" si="28"/>
        <v>824821</v>
      </c>
      <c r="F26" s="7">
        <f t="shared" si="28"/>
        <v>1113549</v>
      </c>
      <c r="G26" s="7">
        <f t="shared" si="28"/>
        <v>271072</v>
      </c>
      <c r="H26" s="7">
        <f t="shared" si="28"/>
        <v>579708</v>
      </c>
      <c r="I26" s="7">
        <f t="shared" si="28"/>
        <v>892495</v>
      </c>
      <c r="J26" s="7">
        <f t="shared" si="28"/>
        <v>1223082</v>
      </c>
      <c r="K26" s="7">
        <f>SUM(K21:K25,K20,K17)</f>
        <v>284032</v>
      </c>
      <c r="L26" s="7">
        <f>SUM(L21:L25,L20,L17)</f>
        <v>577198.3746135801</v>
      </c>
      <c r="M26" s="7">
        <f>SUM(M21:M25,M20,M17)</f>
        <v>914711</v>
      </c>
      <c r="N26" s="7">
        <f>SUM(N21:N25,N20,N17)</f>
        <v>1083334</v>
      </c>
      <c r="P26" s="28"/>
      <c r="Q26" s="117" t="s">
        <v>315</v>
      </c>
      <c r="R26" s="7">
        <f aca="true" t="shared" si="29" ref="R26:Y26">SUM(R21:R25,R20,R17)</f>
        <v>248684</v>
      </c>
      <c r="S26" s="7">
        <f t="shared" si="29"/>
        <v>278726</v>
      </c>
      <c r="T26" s="7">
        <f t="shared" si="29"/>
        <v>297411</v>
      </c>
      <c r="U26" s="7">
        <f t="shared" si="29"/>
        <v>288728</v>
      </c>
      <c r="V26" s="7">
        <f t="shared" si="29"/>
        <v>271072</v>
      </c>
      <c r="W26" s="7">
        <f t="shared" si="29"/>
        <v>308636</v>
      </c>
      <c r="X26" s="7">
        <f t="shared" si="29"/>
        <v>312787</v>
      </c>
      <c r="Y26" s="7">
        <f t="shared" si="29"/>
        <v>330587</v>
      </c>
      <c r="Z26" s="7">
        <f>SUM(Z21:Z25,Z20,Z17)</f>
        <v>284032</v>
      </c>
      <c r="AA26" s="7">
        <f>SUM(AA21:AA25,AA20,AA17)</f>
        <v>293166.37461358006</v>
      </c>
      <c r="AB26" s="7">
        <f>SUM(AB21:AB25,AB20,AB17)</f>
        <v>337512.62538641994</v>
      </c>
      <c r="AC26" s="7">
        <f>SUM(AC21:AC25,AC20,AC17)</f>
        <v>168623</v>
      </c>
    </row>
    <row r="27" spans="1:29" ht="12">
      <c r="A27" s="109" t="s">
        <v>316</v>
      </c>
      <c r="B27" s="109" t="s">
        <v>317</v>
      </c>
      <c r="C27" s="6">
        <v>0</v>
      </c>
      <c r="D27" s="6">
        <v>0</v>
      </c>
      <c r="E27" s="6">
        <v>0</v>
      </c>
      <c r="F27" s="6">
        <v>0</v>
      </c>
      <c r="G27" s="6">
        <v>0</v>
      </c>
      <c r="H27" s="6">
        <v>0</v>
      </c>
      <c r="I27" s="6">
        <v>0</v>
      </c>
      <c r="J27" s="6">
        <v>0</v>
      </c>
      <c r="K27" s="6">
        <v>0</v>
      </c>
      <c r="L27" s="6">
        <v>0</v>
      </c>
      <c r="M27" s="6">
        <v>0</v>
      </c>
      <c r="N27" s="6">
        <v>0</v>
      </c>
      <c r="P27" s="28"/>
      <c r="Q27" s="116" t="s">
        <v>316</v>
      </c>
      <c r="R27" s="6">
        <v>0</v>
      </c>
      <c r="S27" s="6">
        <f aca="true" t="shared" si="30" ref="S27:U28">+D27-C27</f>
        <v>0</v>
      </c>
      <c r="T27" s="6">
        <f t="shared" si="30"/>
        <v>0</v>
      </c>
      <c r="U27" s="6">
        <f t="shared" si="30"/>
        <v>0</v>
      </c>
      <c r="V27" s="6">
        <v>0</v>
      </c>
      <c r="W27" s="6">
        <f aca="true" t="shared" si="31" ref="W27:Y28">+H27-G27</f>
        <v>0</v>
      </c>
      <c r="X27" s="6">
        <f t="shared" si="31"/>
        <v>0</v>
      </c>
      <c r="Y27" s="6">
        <f t="shared" si="31"/>
        <v>0</v>
      </c>
      <c r="Z27" s="6">
        <f>+K27</f>
        <v>0</v>
      </c>
      <c r="AA27" s="6">
        <f aca="true" t="shared" si="32" ref="AA27:AC28">+L27-K27</f>
        <v>0</v>
      </c>
      <c r="AB27" s="6">
        <f t="shared" si="32"/>
        <v>0</v>
      </c>
      <c r="AC27" s="6">
        <f t="shared" si="32"/>
        <v>0</v>
      </c>
    </row>
    <row r="28" spans="1:29" ht="12">
      <c r="A28" s="109" t="s">
        <v>258</v>
      </c>
      <c r="B28" s="109" t="s">
        <v>259</v>
      </c>
      <c r="C28" s="6">
        <v>-47230</v>
      </c>
      <c r="D28" s="6">
        <v>-93680</v>
      </c>
      <c r="E28" s="6">
        <v>-140056</v>
      </c>
      <c r="F28" s="6">
        <v>-188326</v>
      </c>
      <c r="G28" s="6">
        <v>-52178</v>
      </c>
      <c r="H28" s="6">
        <v>-100656</v>
      </c>
      <c r="I28" s="6">
        <v>-148525</v>
      </c>
      <c r="J28" s="6">
        <v>-198477</v>
      </c>
      <c r="K28" s="6">
        <v>-51358</v>
      </c>
      <c r="L28" s="6">
        <v>-110008</v>
      </c>
      <c r="M28" s="6">
        <v>-178857</v>
      </c>
      <c r="N28" s="6">
        <v>-247991</v>
      </c>
      <c r="P28" s="28"/>
      <c r="Q28" s="116" t="s">
        <v>258</v>
      </c>
      <c r="R28" s="6">
        <v>-47230</v>
      </c>
      <c r="S28" s="6">
        <f t="shared" si="30"/>
        <v>-46450</v>
      </c>
      <c r="T28" s="6">
        <f t="shared" si="30"/>
        <v>-46376</v>
      </c>
      <c r="U28" s="6">
        <f t="shared" si="30"/>
        <v>-48270</v>
      </c>
      <c r="V28" s="6">
        <v>-52178</v>
      </c>
      <c r="W28" s="6">
        <f t="shared" si="31"/>
        <v>-48478</v>
      </c>
      <c r="X28" s="6">
        <f t="shared" si="31"/>
        <v>-47869</v>
      </c>
      <c r="Y28" s="6">
        <f t="shared" si="31"/>
        <v>-49952</v>
      </c>
      <c r="Z28" s="6">
        <f>+K28</f>
        <v>-51358</v>
      </c>
      <c r="AA28" s="6">
        <f t="shared" si="32"/>
        <v>-58650</v>
      </c>
      <c r="AB28" s="6">
        <f t="shared" si="32"/>
        <v>-68849</v>
      </c>
      <c r="AC28" s="6">
        <f t="shared" si="32"/>
        <v>-69134</v>
      </c>
    </row>
    <row r="29" spans="1:29" ht="24">
      <c r="A29" s="111" t="s">
        <v>318</v>
      </c>
      <c r="B29" s="111" t="s">
        <v>319</v>
      </c>
      <c r="C29" s="7">
        <f aca="true" t="shared" si="33" ref="C29:J29">SUM(C26:C28)</f>
        <v>201454</v>
      </c>
      <c r="D29" s="7">
        <f t="shared" si="33"/>
        <v>433730</v>
      </c>
      <c r="E29" s="7">
        <f t="shared" si="33"/>
        <v>684765</v>
      </c>
      <c r="F29" s="7">
        <f t="shared" si="33"/>
        <v>925223</v>
      </c>
      <c r="G29" s="7">
        <f t="shared" si="33"/>
        <v>218894</v>
      </c>
      <c r="H29" s="7">
        <f t="shared" si="33"/>
        <v>479052</v>
      </c>
      <c r="I29" s="7">
        <f t="shared" si="33"/>
        <v>743970</v>
      </c>
      <c r="J29" s="7">
        <f t="shared" si="33"/>
        <v>1024605</v>
      </c>
      <c r="K29" s="7">
        <f>SUM(K26:K28)</f>
        <v>232674</v>
      </c>
      <c r="L29" s="7">
        <f>SUM(L26:L28)</f>
        <v>467190.37461358006</v>
      </c>
      <c r="M29" s="7">
        <f>SUM(M26:M28)</f>
        <v>735854</v>
      </c>
      <c r="N29" s="7">
        <f>SUM(N26:N28)</f>
        <v>835343</v>
      </c>
      <c r="P29" s="28"/>
      <c r="Q29" s="117" t="s">
        <v>318</v>
      </c>
      <c r="R29" s="7">
        <f aca="true" t="shared" si="34" ref="R29:Y29">SUM(R26:R28)</f>
        <v>201454</v>
      </c>
      <c r="S29" s="7">
        <f t="shared" si="34"/>
        <v>232276</v>
      </c>
      <c r="T29" s="7">
        <f t="shared" si="34"/>
        <v>251035</v>
      </c>
      <c r="U29" s="7">
        <f t="shared" si="34"/>
        <v>240458</v>
      </c>
      <c r="V29" s="7">
        <f t="shared" si="34"/>
        <v>218894</v>
      </c>
      <c r="W29" s="7">
        <f t="shared" si="34"/>
        <v>260158</v>
      </c>
      <c r="X29" s="7">
        <f t="shared" si="34"/>
        <v>264918</v>
      </c>
      <c r="Y29" s="7">
        <f t="shared" si="34"/>
        <v>280635</v>
      </c>
      <c r="Z29" s="7">
        <f>SUM(Z26:Z28)</f>
        <v>232674</v>
      </c>
      <c r="AA29" s="7">
        <f>SUM(AA26:AA28)</f>
        <v>234516.37461358006</v>
      </c>
      <c r="AB29" s="7">
        <f>SUM(AB26:AB28)</f>
        <v>268663.62538641994</v>
      </c>
      <c r="AC29" s="7">
        <f>SUM(AC26:AC28)</f>
        <v>99489</v>
      </c>
    </row>
    <row r="30" spans="1:29" ht="12" thickBot="1">
      <c r="A30" s="112" t="s">
        <v>15</v>
      </c>
      <c r="B30" s="112" t="s">
        <v>125</v>
      </c>
      <c r="C30" s="9">
        <v>-60956</v>
      </c>
      <c r="D30" s="9">
        <v>-119634</v>
      </c>
      <c r="E30" s="9">
        <v>-183185</v>
      </c>
      <c r="F30" s="9">
        <v>-243996</v>
      </c>
      <c r="G30" s="9">
        <v>-63618</v>
      </c>
      <c r="H30" s="9">
        <v>-131107</v>
      </c>
      <c r="I30" s="9">
        <v>-195836</v>
      </c>
      <c r="J30" s="9">
        <v>-263954</v>
      </c>
      <c r="K30" s="9">
        <v>-72708</v>
      </c>
      <c r="L30" s="9">
        <v>-133567</v>
      </c>
      <c r="M30" s="9">
        <v>-202091</v>
      </c>
      <c r="N30" s="9">
        <v>-274611</v>
      </c>
      <c r="P30" s="28"/>
      <c r="Q30" s="118" t="s">
        <v>15</v>
      </c>
      <c r="R30" s="9">
        <v>-60956</v>
      </c>
      <c r="S30" s="9">
        <f>+D30-C30</f>
        <v>-58678</v>
      </c>
      <c r="T30" s="9">
        <f>+E30-D30</f>
        <v>-63551</v>
      </c>
      <c r="U30" s="9">
        <f>+F30-E30</f>
        <v>-60811</v>
      </c>
      <c r="V30" s="9">
        <v>-63618</v>
      </c>
      <c r="W30" s="9">
        <f>+H30-G30</f>
        <v>-67489</v>
      </c>
      <c r="X30" s="9">
        <f>+I30-H30</f>
        <v>-64729</v>
      </c>
      <c r="Y30" s="9">
        <f>+J30-I30</f>
        <v>-68118</v>
      </c>
      <c r="Z30" s="9">
        <f>+K30</f>
        <v>-72708</v>
      </c>
      <c r="AA30" s="9">
        <f>+L30-K30</f>
        <v>-60859</v>
      </c>
      <c r="AB30" s="9">
        <f>+M30-L30</f>
        <v>-68524</v>
      </c>
      <c r="AC30" s="9">
        <f>+N30-M30</f>
        <v>-72520</v>
      </c>
    </row>
    <row r="31" spans="1:29" ht="12" thickBot="1">
      <c r="A31" s="113" t="s">
        <v>320</v>
      </c>
      <c r="B31" s="113" t="s">
        <v>124</v>
      </c>
      <c r="C31" s="2">
        <f aca="true" t="shared" si="35" ref="C31:I31">+C30+C29</f>
        <v>140498</v>
      </c>
      <c r="D31" s="2">
        <f t="shared" si="35"/>
        <v>314096</v>
      </c>
      <c r="E31" s="2">
        <f t="shared" si="35"/>
        <v>501580</v>
      </c>
      <c r="F31" s="2">
        <f t="shared" si="35"/>
        <v>681227</v>
      </c>
      <c r="G31" s="2">
        <f t="shared" si="35"/>
        <v>155276</v>
      </c>
      <c r="H31" s="2">
        <f t="shared" si="35"/>
        <v>347945</v>
      </c>
      <c r="I31" s="2">
        <f t="shared" si="35"/>
        <v>548134</v>
      </c>
      <c r="J31" s="2">
        <f>+J30+J29</f>
        <v>760651</v>
      </c>
      <c r="K31" s="2">
        <f>+K30+K29</f>
        <v>159966</v>
      </c>
      <c r="L31" s="2">
        <f>+L30+L29</f>
        <v>333623.37461358006</v>
      </c>
      <c r="M31" s="2">
        <f>+M30+M29</f>
        <v>533763</v>
      </c>
      <c r="N31" s="2">
        <f>+N30+N29</f>
        <v>560732</v>
      </c>
      <c r="P31" s="28"/>
      <c r="Q31" s="119" t="s">
        <v>320</v>
      </c>
      <c r="R31" s="3">
        <f aca="true" t="shared" si="36" ref="R31:Y31">+R30+R29</f>
        <v>140498</v>
      </c>
      <c r="S31" s="3">
        <f t="shared" si="36"/>
        <v>173598</v>
      </c>
      <c r="T31" s="3">
        <f t="shared" si="36"/>
        <v>187484</v>
      </c>
      <c r="U31" s="3">
        <f t="shared" si="36"/>
        <v>179647</v>
      </c>
      <c r="V31" s="3">
        <f t="shared" si="36"/>
        <v>155276</v>
      </c>
      <c r="W31" s="3">
        <f t="shared" si="36"/>
        <v>192669</v>
      </c>
      <c r="X31" s="3">
        <f t="shared" si="36"/>
        <v>200189</v>
      </c>
      <c r="Y31" s="3">
        <f t="shared" si="36"/>
        <v>212517</v>
      </c>
      <c r="Z31" s="3">
        <f>+Z30+Z29</f>
        <v>159966</v>
      </c>
      <c r="AA31" s="3">
        <f>+AA30+AA29</f>
        <v>173657.37461358006</v>
      </c>
      <c r="AB31" s="3">
        <f>+AB30+AB29</f>
        <v>200139.62538641994</v>
      </c>
      <c r="AC31" s="3">
        <f>+AC30+AC29</f>
        <v>26969</v>
      </c>
    </row>
    <row r="32" spans="1:29" ht="12">
      <c r="A32" s="110" t="s">
        <v>17</v>
      </c>
      <c r="B32" s="110" t="s">
        <v>100</v>
      </c>
      <c r="C32" s="10"/>
      <c r="D32" s="10"/>
      <c r="E32" s="10"/>
      <c r="F32" s="10"/>
      <c r="G32" s="10"/>
      <c r="H32" s="10"/>
      <c r="I32" s="10"/>
      <c r="J32" s="10"/>
      <c r="K32" s="10"/>
      <c r="L32" s="10"/>
      <c r="M32" s="10"/>
      <c r="N32" s="10"/>
      <c r="Q32" s="120" t="s">
        <v>17</v>
      </c>
      <c r="R32" s="10"/>
      <c r="S32" s="10"/>
      <c r="T32" s="10"/>
      <c r="U32" s="10"/>
      <c r="V32" s="10"/>
      <c r="W32" s="10"/>
      <c r="X32" s="10"/>
      <c r="Y32" s="10"/>
      <c r="Z32" s="10"/>
      <c r="AA32" s="10"/>
      <c r="AB32" s="10"/>
      <c r="AC32" s="10"/>
    </row>
    <row r="33" spans="1:29" ht="12">
      <c r="A33" s="180" t="s">
        <v>18</v>
      </c>
      <c r="B33" s="180" t="s">
        <v>321</v>
      </c>
      <c r="C33" s="6">
        <v>140498</v>
      </c>
      <c r="D33" s="6">
        <f aca="true" t="shared" si="37" ref="D33:J33">+D31</f>
        <v>314096</v>
      </c>
      <c r="E33" s="6">
        <f t="shared" si="37"/>
        <v>501580</v>
      </c>
      <c r="F33" s="6">
        <f t="shared" si="37"/>
        <v>681227</v>
      </c>
      <c r="G33" s="6">
        <f t="shared" si="37"/>
        <v>155276</v>
      </c>
      <c r="H33" s="6">
        <f t="shared" si="37"/>
        <v>347945</v>
      </c>
      <c r="I33" s="6">
        <f t="shared" si="37"/>
        <v>548134</v>
      </c>
      <c r="J33" s="6">
        <f t="shared" si="37"/>
        <v>760651</v>
      </c>
      <c r="K33" s="6">
        <f>+K31</f>
        <v>159966</v>
      </c>
      <c r="L33" s="6">
        <f>+L31</f>
        <v>333623.37461358006</v>
      </c>
      <c r="M33" s="6">
        <f>+M31</f>
        <v>533763</v>
      </c>
      <c r="N33" s="6">
        <f>+N31</f>
        <v>560732</v>
      </c>
      <c r="Q33" s="121" t="s">
        <v>18</v>
      </c>
      <c r="R33" s="6">
        <v>140498</v>
      </c>
      <c r="S33" s="6">
        <f aca="true" t="shared" si="38" ref="S33:U34">+D33-C33</f>
        <v>173598</v>
      </c>
      <c r="T33" s="6">
        <f t="shared" si="38"/>
        <v>187484</v>
      </c>
      <c r="U33" s="6">
        <f t="shared" si="38"/>
        <v>179647</v>
      </c>
      <c r="V33" s="6">
        <v>155276</v>
      </c>
      <c r="W33" s="6">
        <f aca="true" t="shared" si="39" ref="W33:Z34">+H33-G33</f>
        <v>192669</v>
      </c>
      <c r="X33" s="6">
        <f t="shared" si="39"/>
        <v>200189</v>
      </c>
      <c r="Y33" s="6">
        <f t="shared" si="39"/>
        <v>212517</v>
      </c>
      <c r="Z33" s="6">
        <f>+K33</f>
        <v>159966</v>
      </c>
      <c r="AA33" s="6">
        <f>+L33-K33</f>
        <v>173657.37461358006</v>
      </c>
      <c r="AB33" s="6">
        <f>+M33-L33</f>
        <v>200139.62538641994</v>
      </c>
      <c r="AC33" s="6">
        <f>+N33-M33</f>
        <v>26969</v>
      </c>
    </row>
    <row r="34" spans="1:29" ht="12">
      <c r="A34" s="180" t="s">
        <v>19</v>
      </c>
      <c r="B34" s="180" t="s">
        <v>322</v>
      </c>
      <c r="C34" s="6">
        <v>0</v>
      </c>
      <c r="D34" s="6">
        <v>0</v>
      </c>
      <c r="E34" s="6">
        <v>0</v>
      </c>
      <c r="F34" s="6">
        <v>0</v>
      </c>
      <c r="G34" s="6">
        <v>0</v>
      </c>
      <c r="H34" s="6">
        <v>0</v>
      </c>
      <c r="I34" s="6">
        <v>0</v>
      </c>
      <c r="J34" s="6">
        <v>0</v>
      </c>
      <c r="K34" s="6">
        <v>0</v>
      </c>
      <c r="L34" s="6">
        <v>0</v>
      </c>
      <c r="M34" s="6">
        <v>0</v>
      </c>
      <c r="N34" s="6">
        <v>0</v>
      </c>
      <c r="Q34" s="121" t="s">
        <v>19</v>
      </c>
      <c r="R34" s="6">
        <v>0</v>
      </c>
      <c r="S34" s="6">
        <f t="shared" si="38"/>
        <v>0</v>
      </c>
      <c r="T34" s="6">
        <f t="shared" si="38"/>
        <v>0</v>
      </c>
      <c r="U34" s="6">
        <f t="shared" si="38"/>
        <v>0</v>
      </c>
      <c r="V34" s="6">
        <v>0</v>
      </c>
      <c r="W34" s="6">
        <f t="shared" si="39"/>
        <v>0</v>
      </c>
      <c r="X34" s="6">
        <f t="shared" si="39"/>
        <v>0</v>
      </c>
      <c r="Y34" s="6">
        <f t="shared" si="39"/>
        <v>0</v>
      </c>
      <c r="Z34" s="6">
        <f t="shared" si="39"/>
        <v>0</v>
      </c>
      <c r="AA34" s="6">
        <f>+L34-I34</f>
        <v>0</v>
      </c>
      <c r="AB34" s="6">
        <f>+M34-J34</f>
        <v>0</v>
      </c>
      <c r="AC34" s="6">
        <f>+N34-K34</f>
        <v>0</v>
      </c>
    </row>
    <row r="35" spans="1:26" ht="12" thickBot="1">
      <c r="A35" s="181" t="s">
        <v>20</v>
      </c>
      <c r="B35" s="181" t="s">
        <v>323</v>
      </c>
      <c r="C35" s="182">
        <v>1213116777</v>
      </c>
      <c r="D35" s="182">
        <v>1213116777</v>
      </c>
      <c r="E35" s="182">
        <v>1213116777</v>
      </c>
      <c r="F35" s="182">
        <v>1213116777</v>
      </c>
      <c r="G35" s="182">
        <v>1213116777</v>
      </c>
      <c r="H35" s="182">
        <v>1213116777</v>
      </c>
      <c r="I35" s="182">
        <v>1213116777</v>
      </c>
      <c r="J35" s="182">
        <v>1213116777</v>
      </c>
      <c r="K35" s="182">
        <v>1213116777</v>
      </c>
      <c r="L35" s="182">
        <v>1213116777</v>
      </c>
      <c r="M35" s="182">
        <v>1213116777</v>
      </c>
      <c r="N35" s="182">
        <v>1213116777</v>
      </c>
      <c r="Q35" s="93"/>
      <c r="R35" s="97"/>
      <c r="S35" s="97"/>
      <c r="T35" s="97"/>
      <c r="U35" s="97"/>
      <c r="V35" s="97"/>
      <c r="W35" s="97"/>
      <c r="X35" s="97"/>
      <c r="Y35" s="97"/>
      <c r="Z35" s="97"/>
    </row>
    <row r="36" spans="1:26" ht="12" thickBot="1">
      <c r="A36" s="183" t="s">
        <v>324</v>
      </c>
      <c r="B36" s="183" t="s">
        <v>104</v>
      </c>
      <c r="C36" s="184">
        <f aca="true" t="shared" si="40" ref="C36:J36">+C33*1000/C35</f>
        <v>0.11581572579306601</v>
      </c>
      <c r="D36" s="184">
        <f t="shared" si="40"/>
        <v>0.25891654122264274</v>
      </c>
      <c r="E36" s="184">
        <f t="shared" si="40"/>
        <v>0.4134639051323581</v>
      </c>
      <c r="F36" s="184">
        <f t="shared" si="40"/>
        <v>0.5615510500849334</v>
      </c>
      <c r="G36" s="184">
        <f t="shared" si="40"/>
        <v>0.12799757034437584</v>
      </c>
      <c r="H36" s="184">
        <f t="shared" si="40"/>
        <v>0.2868190487485114</v>
      </c>
      <c r="I36" s="184">
        <f t="shared" si="40"/>
        <v>0.45183943573471824</v>
      </c>
      <c r="J36" s="184">
        <f t="shared" si="40"/>
        <v>0.6270220760453633</v>
      </c>
      <c r="K36" s="184">
        <f>+K33*1000/K35</f>
        <v>0.13186364497867298</v>
      </c>
      <c r="L36" s="184">
        <f>+L33*1000/L35</f>
        <v>0.2750134042648559</v>
      </c>
      <c r="M36" s="184">
        <f>+M33*1000/M35</f>
        <v>0.43999309062395403</v>
      </c>
      <c r="N36" s="184">
        <f>+N33*1000/N35</f>
        <v>0.46222425625558716</v>
      </c>
      <c r="Q36" s="94"/>
      <c r="R36" s="94"/>
      <c r="S36" s="94"/>
      <c r="T36" s="94"/>
      <c r="U36" s="94"/>
      <c r="V36" s="94"/>
      <c r="W36" s="94"/>
      <c r="X36" s="94"/>
      <c r="Y36" s="94"/>
      <c r="Z36" s="94"/>
    </row>
    <row r="37" spans="1:26" ht="12">
      <c r="A37" s="1" t="s">
        <v>425</v>
      </c>
      <c r="Q37" s="1"/>
      <c r="R37" s="1"/>
      <c r="S37" s="1"/>
      <c r="T37" s="1"/>
      <c r="U37" s="1"/>
      <c r="V37" s="1"/>
      <c r="W37" s="1"/>
      <c r="X37" s="1"/>
      <c r="Y37" s="1"/>
      <c r="Z37" s="1"/>
    </row>
    <row r="38" ht="12">
      <c r="A38" s="1" t="s">
        <v>366</v>
      </c>
    </row>
    <row r="39" ht="12">
      <c r="A39" s="1" t="s">
        <v>420</v>
      </c>
    </row>
    <row r="40" spans="2:14" ht="12">
      <c r="B40" s="53"/>
      <c r="C40" s="98"/>
      <c r="D40" s="98"/>
      <c r="E40" s="98"/>
      <c r="F40" s="98"/>
      <c r="G40" s="98"/>
      <c r="H40" s="98"/>
      <c r="I40" s="98"/>
      <c r="J40" s="98"/>
      <c r="K40" s="98"/>
      <c r="L40" s="98"/>
      <c r="M40" s="98"/>
      <c r="N40" s="98"/>
    </row>
    <row r="41" spans="1:14" ht="15">
      <c r="A41" s="86" t="s">
        <v>415</v>
      </c>
      <c r="B41" s="53"/>
      <c r="C41" s="99"/>
      <c r="D41" s="99"/>
      <c r="E41" s="99"/>
      <c r="F41" s="99"/>
      <c r="G41" s="99"/>
      <c r="H41" s="99"/>
      <c r="I41" s="99"/>
      <c r="J41" s="99"/>
      <c r="K41" s="99"/>
      <c r="L41" s="99"/>
      <c r="M41" s="99"/>
      <c r="N41" s="99"/>
    </row>
    <row r="42" spans="1:14" ht="24">
      <c r="A42" s="122" t="s">
        <v>424</v>
      </c>
      <c r="B42" s="122" t="s">
        <v>423</v>
      </c>
      <c r="C42" s="6">
        <v>17675</v>
      </c>
      <c r="D42" s="6">
        <v>26810</v>
      </c>
      <c r="E42" s="6">
        <v>35152</v>
      </c>
      <c r="F42" s="6">
        <v>40392</v>
      </c>
      <c r="G42" s="6">
        <v>8402</v>
      </c>
      <c r="H42" s="6">
        <v>24115</v>
      </c>
      <c r="I42" s="6">
        <v>42255</v>
      </c>
      <c r="J42" s="6">
        <v>60419</v>
      </c>
      <c r="K42" s="6">
        <v>16339</v>
      </c>
      <c r="L42" s="6">
        <v>28135</v>
      </c>
      <c r="M42" s="6">
        <v>45747</v>
      </c>
      <c r="N42" s="6">
        <v>62468</v>
      </c>
    </row>
    <row r="43" spans="1:14" ht="12">
      <c r="A43" s="122" t="s">
        <v>275</v>
      </c>
      <c r="B43" s="122" t="s">
        <v>282</v>
      </c>
      <c r="C43" s="12">
        <v>576350</v>
      </c>
      <c r="D43" s="12">
        <v>1169772</v>
      </c>
      <c r="E43" s="12">
        <v>1783024</v>
      </c>
      <c r="F43" s="12">
        <v>2398938</v>
      </c>
      <c r="G43" s="12">
        <v>609595</v>
      </c>
      <c r="H43" s="12">
        <v>1234043</v>
      </c>
      <c r="I43" s="12">
        <v>1881425</v>
      </c>
      <c r="J43" s="12">
        <v>2561919</v>
      </c>
      <c r="K43" s="12">
        <v>694559</v>
      </c>
      <c r="L43" s="12">
        <v>1487497.37461358</v>
      </c>
      <c r="M43" s="12">
        <v>2427665</v>
      </c>
      <c r="N43" s="12">
        <v>3374836</v>
      </c>
    </row>
    <row r="44" spans="1:14" ht="12">
      <c r="A44" s="122" t="s">
        <v>276</v>
      </c>
      <c r="B44" s="122" t="s">
        <v>281</v>
      </c>
      <c r="C44" s="12">
        <v>393488</v>
      </c>
      <c r="D44" s="12">
        <v>814257</v>
      </c>
      <c r="E44" s="12">
        <v>1252538</v>
      </c>
      <c r="F44" s="12">
        <v>1696468</v>
      </c>
      <c r="G44" s="12">
        <v>428291</v>
      </c>
      <c r="H44" s="12">
        <v>868831</v>
      </c>
      <c r="I44" s="12">
        <v>1331807</v>
      </c>
      <c r="J44" s="12">
        <v>1817475</v>
      </c>
      <c r="K44" s="12">
        <v>483992</v>
      </c>
      <c r="L44" s="12">
        <v>1056527.37461358</v>
      </c>
      <c r="M44" s="12">
        <v>1744105</v>
      </c>
      <c r="N44" s="12">
        <v>2436919</v>
      </c>
    </row>
    <row r="45" spans="1:14" ht="24">
      <c r="A45" s="122" t="s">
        <v>362</v>
      </c>
      <c r="B45" s="122" t="s">
        <v>361</v>
      </c>
      <c r="C45" s="12">
        <v>16655</v>
      </c>
      <c r="D45" s="12">
        <v>27553</v>
      </c>
      <c r="E45" s="12">
        <v>36060</v>
      </c>
      <c r="F45" s="12">
        <v>42580</v>
      </c>
      <c r="G45" s="12">
        <v>17177</v>
      </c>
      <c r="H45" s="12">
        <v>36773</v>
      </c>
      <c r="I45" s="12">
        <v>58108</v>
      </c>
      <c r="J45" s="12">
        <v>81775</v>
      </c>
      <c r="K45" s="12">
        <v>18075</v>
      </c>
      <c r="L45" s="12">
        <v>31624</v>
      </c>
      <c r="M45" s="12">
        <v>50728</v>
      </c>
      <c r="N45" s="12">
        <v>68187</v>
      </c>
    </row>
    <row r="46" spans="1:26" ht="48">
      <c r="A46" s="122" t="s">
        <v>410</v>
      </c>
      <c r="B46" s="122" t="s">
        <v>411</v>
      </c>
      <c r="C46" s="177" t="s">
        <v>412</v>
      </c>
      <c r="D46" s="177" t="s">
        <v>412</v>
      </c>
      <c r="E46" s="177" t="s">
        <v>412</v>
      </c>
      <c r="F46" s="177" t="s">
        <v>412</v>
      </c>
      <c r="G46" s="12">
        <v>-2283</v>
      </c>
      <c r="H46" s="12">
        <v>-828</v>
      </c>
      <c r="I46" s="12">
        <v>-1784</v>
      </c>
      <c r="J46" s="12">
        <v>-6375</v>
      </c>
      <c r="K46" s="12">
        <v>4053</v>
      </c>
      <c r="L46" s="12">
        <v>10532</v>
      </c>
      <c r="M46" s="12">
        <f>52527</f>
        <v>52527</v>
      </c>
      <c r="N46" s="12">
        <v>65703</v>
      </c>
      <c r="Q46" s="158"/>
      <c r="W46" s="158"/>
      <c r="X46" s="158"/>
      <c r="Y46" s="158"/>
      <c r="Z46" s="158"/>
    </row>
    <row r="47" spans="1:14" ht="12">
      <c r="A47" s="178" t="s">
        <v>421</v>
      </c>
      <c r="B47" s="178" t="s">
        <v>422</v>
      </c>
      <c r="C47" s="177" t="s">
        <v>412</v>
      </c>
      <c r="D47" s="177" t="s">
        <v>412</v>
      </c>
      <c r="E47" s="177" t="s">
        <v>412</v>
      </c>
      <c r="F47" s="177" t="s">
        <v>412</v>
      </c>
      <c r="G47" s="12">
        <v>653291</v>
      </c>
      <c r="H47" s="12">
        <v>1317104</v>
      </c>
      <c r="I47" s="12">
        <v>2001579</v>
      </c>
      <c r="J47" s="12">
        <v>2707707</v>
      </c>
      <c r="K47" s="12">
        <f>+K25+K17</f>
        <v>735907</v>
      </c>
      <c r="L47" s="12">
        <f>+L25+L17</f>
        <v>1558340.37461358</v>
      </c>
      <c r="M47" s="12">
        <f>+M25+M17</f>
        <v>2504478</v>
      </c>
      <c r="N47" s="12">
        <f>+N25+N17</f>
        <v>3448122</v>
      </c>
    </row>
    <row r="48" spans="2:14" ht="12">
      <c r="B48" s="53"/>
      <c r="C48" s="99"/>
      <c r="G48" s="99"/>
      <c r="H48" s="99"/>
      <c r="I48" s="99"/>
      <c r="J48" s="99"/>
      <c r="K48" s="99"/>
      <c r="L48" s="99"/>
      <c r="M48" s="99"/>
      <c r="N48" s="99"/>
    </row>
    <row r="49" spans="3:17" ht="12">
      <c r="C49" s="53"/>
      <c r="D49" s="99"/>
      <c r="E49" s="99"/>
      <c r="F49" s="99"/>
      <c r="G49" s="179"/>
      <c r="H49" s="179"/>
      <c r="I49" s="179"/>
      <c r="J49" s="179"/>
      <c r="K49" s="179"/>
      <c r="L49" s="179"/>
      <c r="M49" s="179"/>
      <c r="N49" s="179"/>
      <c r="Q49" s="179"/>
    </row>
    <row r="50" spans="3:14" ht="12">
      <c r="C50" s="53"/>
      <c r="D50" s="99"/>
      <c r="E50" s="99"/>
      <c r="F50" s="99"/>
      <c r="G50" s="99"/>
      <c r="H50" s="99"/>
      <c r="I50" s="99"/>
      <c r="J50" s="99"/>
      <c r="K50" s="99"/>
      <c r="L50" s="99"/>
      <c r="M50" s="99"/>
      <c r="N50" s="99"/>
    </row>
    <row r="51" spans="3:14" ht="12">
      <c r="C51" s="53"/>
      <c r="D51" s="99"/>
      <c r="E51" s="99"/>
      <c r="F51" s="99"/>
      <c r="G51" s="99"/>
      <c r="H51" s="99"/>
      <c r="I51" s="99"/>
      <c r="J51" s="99"/>
      <c r="K51" s="99"/>
      <c r="L51" s="99"/>
      <c r="M51" s="99"/>
      <c r="N51" s="99"/>
    </row>
    <row r="52" spans="3:14" ht="12">
      <c r="C52" s="53"/>
      <c r="D52" s="99"/>
      <c r="E52" s="99"/>
      <c r="F52" s="99"/>
      <c r="G52" s="99"/>
      <c r="H52" s="99"/>
      <c r="I52" s="99"/>
      <c r="J52" s="99"/>
      <c r="K52" s="99"/>
      <c r="L52" s="99"/>
      <c r="M52" s="99"/>
      <c r="N52" s="99"/>
    </row>
    <row r="53" spans="2:14" ht="12">
      <c r="B53" s="53"/>
      <c r="C53" s="99"/>
      <c r="D53" s="99"/>
      <c r="E53" s="99"/>
      <c r="F53" s="99"/>
      <c r="G53" s="99"/>
      <c r="H53" s="99"/>
      <c r="I53" s="99"/>
      <c r="J53" s="99"/>
      <c r="K53" s="99"/>
      <c r="L53" s="99"/>
      <c r="M53" s="99"/>
      <c r="N53" s="99"/>
    </row>
    <row r="54" spans="2:14" ht="12">
      <c r="B54" s="53"/>
      <c r="C54" s="100"/>
      <c r="D54" s="100"/>
      <c r="E54" s="100"/>
      <c r="F54" s="100"/>
      <c r="G54" s="100"/>
      <c r="H54" s="100"/>
      <c r="I54" s="100"/>
      <c r="J54" s="100"/>
      <c r="K54" s="100"/>
      <c r="L54" s="100"/>
      <c r="M54" s="100"/>
      <c r="N54" s="100"/>
    </row>
    <row r="55" spans="2:14" ht="12">
      <c r="B55" s="53"/>
      <c r="C55" s="99"/>
      <c r="D55" s="99"/>
      <c r="E55" s="99"/>
      <c r="F55" s="99"/>
      <c r="G55" s="99"/>
      <c r="H55" s="99"/>
      <c r="I55" s="99"/>
      <c r="J55" s="99"/>
      <c r="K55" s="99"/>
      <c r="L55" s="99"/>
      <c r="M55" s="99"/>
      <c r="N55" s="99"/>
    </row>
    <row r="56" spans="2:14" ht="12">
      <c r="B56" s="53"/>
      <c r="C56" s="99"/>
      <c r="D56" s="99"/>
      <c r="E56" s="99"/>
      <c r="F56" s="99"/>
      <c r="G56" s="99"/>
      <c r="H56" s="99"/>
      <c r="I56" s="99"/>
      <c r="J56" s="99"/>
      <c r="K56" s="99"/>
      <c r="L56" s="99"/>
      <c r="M56" s="99"/>
      <c r="N56" s="99"/>
    </row>
    <row r="57" spans="2:14" ht="12">
      <c r="B57" s="53"/>
      <c r="C57" s="99"/>
      <c r="D57" s="99"/>
      <c r="E57" s="99"/>
      <c r="F57" s="99"/>
      <c r="G57" s="99"/>
      <c r="H57" s="99"/>
      <c r="I57" s="99"/>
      <c r="J57" s="99"/>
      <c r="K57" s="99"/>
      <c r="L57" s="99"/>
      <c r="M57" s="99"/>
      <c r="N57" s="99"/>
    </row>
    <row r="58" spans="2:14" ht="12">
      <c r="B58" s="53"/>
      <c r="C58" s="99"/>
      <c r="D58" s="99"/>
      <c r="E58" s="99"/>
      <c r="F58" s="99"/>
      <c r="G58" s="99"/>
      <c r="H58" s="99"/>
      <c r="I58" s="99"/>
      <c r="J58" s="99"/>
      <c r="K58" s="99"/>
      <c r="L58" s="99"/>
      <c r="M58" s="99"/>
      <c r="N58" s="99"/>
    </row>
    <row r="59" spans="2:14" ht="12">
      <c r="B59" s="53"/>
      <c r="C59" s="99"/>
      <c r="D59" s="99"/>
      <c r="E59" s="99"/>
      <c r="F59" s="99"/>
      <c r="G59" s="99"/>
      <c r="H59" s="99"/>
      <c r="I59" s="99"/>
      <c r="J59" s="99"/>
      <c r="K59" s="99"/>
      <c r="L59" s="99"/>
      <c r="M59" s="99"/>
      <c r="N59" s="99"/>
    </row>
    <row r="60" spans="2:14" ht="12">
      <c r="B60" s="53"/>
      <c r="C60" s="100"/>
      <c r="D60" s="100"/>
      <c r="E60" s="100"/>
      <c r="F60" s="100"/>
      <c r="G60" s="100"/>
      <c r="H60" s="100"/>
      <c r="I60" s="100"/>
      <c r="J60" s="100"/>
      <c r="K60" s="100"/>
      <c r="L60" s="100"/>
      <c r="M60" s="100"/>
      <c r="N60" s="100"/>
    </row>
    <row r="61" spans="2:14" ht="12">
      <c r="B61" s="53"/>
      <c r="C61" s="100"/>
      <c r="D61" s="100"/>
      <c r="E61" s="100"/>
      <c r="F61" s="100"/>
      <c r="G61" s="100"/>
      <c r="H61" s="100"/>
      <c r="I61" s="100"/>
      <c r="J61" s="100"/>
      <c r="K61" s="100"/>
      <c r="L61" s="100"/>
      <c r="M61" s="100"/>
      <c r="N61" s="100"/>
    </row>
    <row r="62" spans="2:14" ht="12">
      <c r="B62" s="53"/>
      <c r="C62" s="99"/>
      <c r="D62" s="99"/>
      <c r="E62" s="99"/>
      <c r="F62" s="99"/>
      <c r="G62" s="99"/>
      <c r="H62" s="99"/>
      <c r="I62" s="99"/>
      <c r="J62" s="99"/>
      <c r="K62" s="99"/>
      <c r="L62" s="99"/>
      <c r="M62" s="99"/>
      <c r="N62" s="99"/>
    </row>
    <row r="63" spans="2:14" ht="12">
      <c r="B63" s="53"/>
      <c r="C63" s="99"/>
      <c r="D63" s="99"/>
      <c r="E63" s="99"/>
      <c r="F63" s="99"/>
      <c r="G63" s="99"/>
      <c r="H63" s="99"/>
      <c r="I63" s="99"/>
      <c r="J63" s="99"/>
      <c r="K63" s="99"/>
      <c r="L63" s="99"/>
      <c r="M63" s="99"/>
      <c r="N63" s="99"/>
    </row>
    <row r="64" spans="2:14" ht="12">
      <c r="B64" s="53"/>
      <c r="C64" s="100"/>
      <c r="D64" s="100"/>
      <c r="E64" s="100"/>
      <c r="F64" s="100"/>
      <c r="G64" s="100"/>
      <c r="H64" s="100"/>
      <c r="I64" s="100"/>
      <c r="J64" s="100"/>
      <c r="K64" s="100"/>
      <c r="L64" s="100"/>
      <c r="M64" s="100"/>
      <c r="N64" s="100"/>
    </row>
    <row r="65" spans="2:14" ht="12">
      <c r="B65" s="53"/>
      <c r="C65" s="99"/>
      <c r="D65" s="99"/>
      <c r="E65" s="99"/>
      <c r="F65" s="99"/>
      <c r="G65" s="99"/>
      <c r="H65" s="99"/>
      <c r="I65" s="99"/>
      <c r="J65" s="99"/>
      <c r="K65" s="99"/>
      <c r="L65" s="99"/>
      <c r="M65" s="99"/>
      <c r="N65" s="99"/>
    </row>
    <row r="66" spans="2:14" ht="12">
      <c r="B66" s="53"/>
      <c r="C66" s="100"/>
      <c r="D66" s="100"/>
      <c r="E66" s="100"/>
      <c r="F66" s="100"/>
      <c r="G66" s="100"/>
      <c r="H66" s="100"/>
      <c r="I66" s="100"/>
      <c r="J66" s="100"/>
      <c r="K66" s="100"/>
      <c r="L66" s="100"/>
      <c r="M66" s="100"/>
      <c r="N66" s="100"/>
    </row>
    <row r="67" spans="2:14" ht="12">
      <c r="B67" s="53"/>
      <c r="C67" s="53"/>
      <c r="D67" s="53"/>
      <c r="E67" s="53"/>
      <c r="F67" s="53"/>
      <c r="G67" s="53"/>
      <c r="H67" s="53"/>
      <c r="I67" s="53"/>
      <c r="J67" s="53"/>
      <c r="K67" s="53"/>
      <c r="L67" s="53"/>
      <c r="M67" s="53"/>
      <c r="N67" s="53"/>
    </row>
    <row r="68" spans="2:14" ht="12">
      <c r="B68" s="53"/>
      <c r="C68" s="99"/>
      <c r="D68" s="99"/>
      <c r="E68" s="99"/>
      <c r="F68" s="99"/>
      <c r="G68" s="99"/>
      <c r="H68" s="99"/>
      <c r="I68" s="99"/>
      <c r="J68" s="99"/>
      <c r="K68" s="99"/>
      <c r="L68" s="99"/>
      <c r="M68" s="99"/>
      <c r="N68" s="99"/>
    </row>
    <row r="69" spans="2:14" ht="12">
      <c r="B69" s="53"/>
      <c r="C69" s="99"/>
      <c r="D69" s="99"/>
      <c r="E69" s="99"/>
      <c r="F69" s="99"/>
      <c r="G69" s="99"/>
      <c r="H69" s="99"/>
      <c r="I69" s="99"/>
      <c r="J69" s="99"/>
      <c r="K69" s="99"/>
      <c r="L69" s="99"/>
      <c r="M69" s="99"/>
      <c r="N69" s="99"/>
    </row>
    <row r="70" spans="2:14" ht="12">
      <c r="B70" s="53"/>
      <c r="C70" s="99"/>
      <c r="D70" s="99"/>
      <c r="E70" s="99"/>
      <c r="F70" s="99"/>
      <c r="G70" s="99"/>
      <c r="H70" s="99"/>
      <c r="I70" s="99"/>
      <c r="J70" s="99"/>
      <c r="K70" s="99"/>
      <c r="L70" s="99"/>
      <c r="M70" s="99"/>
      <c r="N70" s="99"/>
    </row>
    <row r="71" spans="2:14" ht="12">
      <c r="B71" s="53"/>
      <c r="C71" s="101"/>
      <c r="D71" s="101"/>
      <c r="E71" s="101"/>
      <c r="F71" s="101"/>
      <c r="G71" s="101"/>
      <c r="H71" s="101"/>
      <c r="I71" s="101"/>
      <c r="J71" s="101"/>
      <c r="K71" s="101"/>
      <c r="L71" s="101"/>
      <c r="M71" s="101"/>
      <c r="N71" s="101"/>
    </row>
    <row r="72" spans="2:14" ht="12">
      <c r="B72" s="53"/>
      <c r="C72" s="53"/>
      <c r="D72" s="53"/>
      <c r="E72" s="53"/>
      <c r="F72" s="53"/>
      <c r="G72" s="53"/>
      <c r="H72" s="53"/>
      <c r="I72" s="53"/>
      <c r="J72" s="53"/>
      <c r="K72" s="53"/>
      <c r="L72" s="53"/>
      <c r="M72" s="53"/>
      <c r="N72" s="53"/>
    </row>
    <row r="73" spans="2:14" ht="12">
      <c r="B73" s="53"/>
      <c r="C73" s="53"/>
      <c r="D73" s="53"/>
      <c r="E73" s="53"/>
      <c r="F73" s="53"/>
      <c r="G73" s="53"/>
      <c r="H73" s="53"/>
      <c r="I73" s="53"/>
      <c r="J73" s="53"/>
      <c r="K73" s="53"/>
      <c r="L73" s="53"/>
      <c r="M73" s="53"/>
      <c r="N73" s="53"/>
    </row>
  </sheetData>
  <sheetProtection/>
  <printOptions/>
  <pageMargins left="0.25" right="0.25" top="0.75" bottom="0.75" header="0.3" footer="0.3"/>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AO39"/>
  <sheetViews>
    <sheetView zoomScale="80" zoomScaleNormal="80" zoomScalePageLayoutView="0" workbookViewId="0" topLeftCell="A1">
      <selection activeCell="A1" sqref="A1"/>
    </sheetView>
  </sheetViews>
  <sheetFormatPr defaultColWidth="8.75390625" defaultRowHeight="16.5" outlineLevelCol="1"/>
  <cols>
    <col min="1" max="1" width="35.125" style="1" customWidth="1"/>
    <col min="2" max="2" width="36.25390625" style="1" customWidth="1"/>
    <col min="3" max="3" width="11.875" style="1" hidden="1" customWidth="1" outlineLevel="1"/>
    <col min="4" max="4" width="12.00390625" style="1" hidden="1" customWidth="1" outlineLevel="1"/>
    <col min="5" max="6" width="12.25390625" style="1" hidden="1" customWidth="1" outlineLevel="1"/>
    <col min="7" max="7" width="12.25390625" style="1" hidden="1" customWidth="1" outlineLevel="1" collapsed="1"/>
    <col min="8" max="10" width="12.25390625" style="1" hidden="1" customWidth="1" outlineLevel="1"/>
    <col min="11" max="11" width="12.25390625" style="1" customWidth="1" collapsed="1"/>
    <col min="12" max="18" width="12.25390625" style="1" customWidth="1"/>
    <col min="19" max="19" width="3.75390625" style="1" customWidth="1"/>
    <col min="20" max="20" width="33.375" style="1" customWidth="1"/>
    <col min="21" max="24" width="12.00390625" style="1" hidden="1" customWidth="1" outlineLevel="1"/>
    <col min="25" max="25" width="12.00390625" style="1" hidden="1" customWidth="1" outlineLevel="1" collapsed="1"/>
    <col min="26" max="28" width="12.00390625" style="1" hidden="1" customWidth="1" outlineLevel="1"/>
    <col min="29" max="29" width="12.00390625" style="1" customWidth="1" collapsed="1"/>
    <col min="30" max="34" width="12.00390625" style="1" customWidth="1"/>
    <col min="35" max="36" width="11.375" style="72" customWidth="1"/>
    <col min="37" max="37" width="12.25390625" style="57" customWidth="1"/>
    <col min="38" max="38" width="11.375" style="57" customWidth="1"/>
    <col min="39" max="39" width="12.00390625" style="1" customWidth="1"/>
    <col min="40" max="16384" width="8.75390625" style="1" customWidth="1"/>
  </cols>
  <sheetData>
    <row r="1" spans="1:34" ht="27" customHeight="1" thickBot="1">
      <c r="A1" s="86" t="s">
        <v>194</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36" ht="24" thickBot="1">
      <c r="A2" s="37" t="s">
        <v>23</v>
      </c>
      <c r="B2" s="37" t="s">
        <v>180</v>
      </c>
      <c r="C2" s="37" t="s">
        <v>198</v>
      </c>
      <c r="D2" s="37" t="s">
        <v>201</v>
      </c>
      <c r="E2" s="37" t="s">
        <v>205</v>
      </c>
      <c r="F2" s="37" t="s">
        <v>226</v>
      </c>
      <c r="G2" s="37" t="s">
        <v>230</v>
      </c>
      <c r="H2" s="37" t="s">
        <v>249</v>
      </c>
      <c r="I2" s="37" t="s">
        <v>250</v>
      </c>
      <c r="J2" s="37" t="s">
        <v>253</v>
      </c>
      <c r="K2" s="37" t="s">
        <v>256</v>
      </c>
      <c r="L2" s="37" t="s">
        <v>263</v>
      </c>
      <c r="M2" s="37" t="s">
        <v>268</v>
      </c>
      <c r="N2" s="37" t="s">
        <v>270</v>
      </c>
      <c r="O2" s="37" t="s">
        <v>273</v>
      </c>
      <c r="P2" s="37" t="s">
        <v>278</v>
      </c>
      <c r="Q2" s="37" t="s">
        <v>286</v>
      </c>
      <c r="R2" s="37" t="s">
        <v>293</v>
      </c>
      <c r="T2" s="38" t="s">
        <v>23</v>
      </c>
      <c r="U2" s="38" t="s">
        <v>198</v>
      </c>
      <c r="V2" s="38" t="s">
        <v>200</v>
      </c>
      <c r="W2" s="38" t="s">
        <v>206</v>
      </c>
      <c r="X2" s="38" t="s">
        <v>225</v>
      </c>
      <c r="Y2" s="38" t="s">
        <v>230</v>
      </c>
      <c r="Z2" s="38" t="s">
        <v>248</v>
      </c>
      <c r="AA2" s="38" t="s">
        <v>251</v>
      </c>
      <c r="AB2" s="38" t="s">
        <v>254</v>
      </c>
      <c r="AC2" s="38" t="s">
        <v>256</v>
      </c>
      <c r="AD2" s="38" t="s">
        <v>264</v>
      </c>
      <c r="AE2" s="38" t="s">
        <v>267</v>
      </c>
      <c r="AF2" s="38" t="s">
        <v>271</v>
      </c>
      <c r="AG2" s="38" t="s">
        <v>273</v>
      </c>
      <c r="AH2" s="38" t="s">
        <v>284</v>
      </c>
      <c r="AI2" s="38" t="s">
        <v>287</v>
      </c>
      <c r="AJ2" s="38" t="s">
        <v>294</v>
      </c>
    </row>
    <row r="3" spans="1:41" ht="12">
      <c r="A3" s="41" t="s">
        <v>25</v>
      </c>
      <c r="B3" s="42" t="s">
        <v>269</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7"/>
      <c r="AL3" s="88"/>
      <c r="AO3" s="28"/>
    </row>
    <row r="4" spans="1:38" ht="12">
      <c r="A4" s="41" t="s">
        <v>0</v>
      </c>
      <c r="B4" s="41" t="s">
        <v>105</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7"/>
      <c r="AL4" s="88"/>
    </row>
    <row r="5" spans="1:38" ht="12">
      <c r="A5" s="43" t="s">
        <v>26</v>
      </c>
      <c r="B5" s="43" t="s">
        <v>106</v>
      </c>
      <c r="C5" s="13">
        <f aca="true" t="shared" si="0" ref="C5:O5">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9"/>
      <c r="AL5" s="90"/>
    </row>
    <row r="6" spans="1:38" ht="16.5" customHeight="1">
      <c r="A6" s="41" t="s">
        <v>1</v>
      </c>
      <c r="B6" s="41" t="s">
        <v>107</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7"/>
      <c r="AL6" s="88"/>
    </row>
    <row r="7" spans="1:38" ht="16.5" customHeight="1">
      <c r="A7" s="41" t="s">
        <v>2</v>
      </c>
      <c r="B7" s="41" t="s">
        <v>108</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7"/>
      <c r="AL7" s="88"/>
    </row>
    <row r="8" spans="1:38" ht="15.75" customHeight="1">
      <c r="A8" s="43" t="s">
        <v>3</v>
      </c>
      <c r="B8" s="43" t="s">
        <v>109</v>
      </c>
      <c r="C8" s="13">
        <f aca="true" t="shared" si="1" ref="C8:K8">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9"/>
      <c r="AL8" s="90"/>
    </row>
    <row r="9" spans="1:38" ht="12">
      <c r="A9" s="41" t="s">
        <v>4</v>
      </c>
      <c r="B9" s="41" t="s">
        <v>110</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7"/>
      <c r="AL9" s="88"/>
    </row>
    <row r="10" spans="1:38" ht="16.5" customHeight="1">
      <c r="A10" s="41" t="s">
        <v>5</v>
      </c>
      <c r="B10" s="41" t="s">
        <v>111</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7"/>
      <c r="AL10" s="88"/>
    </row>
    <row r="11" spans="1:38" ht="26.25" customHeight="1">
      <c r="A11" s="41" t="s">
        <v>153</v>
      </c>
      <c r="B11" s="41" t="s">
        <v>217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153</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7"/>
      <c r="AL11" s="88"/>
    </row>
    <row r="12" spans="1:41" ht="12">
      <c r="A12" s="41" t="s">
        <v>22</v>
      </c>
      <c r="B12" s="41" t="s">
        <v>112</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7"/>
      <c r="AL12" s="88"/>
      <c r="AO12" s="28"/>
    </row>
    <row r="13" spans="1:38" ht="12">
      <c r="A13" s="41" t="s">
        <v>6</v>
      </c>
      <c r="B13" s="41" t="s">
        <v>113</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7"/>
      <c r="AL13" s="88"/>
    </row>
    <row r="14" spans="1:38" ht="12">
      <c r="A14" s="41" t="s">
        <v>11</v>
      </c>
      <c r="B14" s="41" t="s">
        <v>114</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9"/>
      <c r="AL14" s="90"/>
    </row>
    <row r="15" spans="1:38" ht="12">
      <c r="A15" s="43" t="s">
        <v>27</v>
      </c>
      <c r="B15" s="43" t="s">
        <v>117</v>
      </c>
      <c r="C15" s="7">
        <f aca="true" t="shared" si="2" ref="C15:Q15">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7"/>
      <c r="AL15" s="88"/>
    </row>
    <row r="16" spans="1:38" ht="16.5" customHeight="1">
      <c r="A16" s="41" t="s">
        <v>7</v>
      </c>
      <c r="B16" s="41" t="s">
        <v>115</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7"/>
      <c r="AL16" s="88"/>
    </row>
    <row r="17" spans="1:38" ht="16.5" customHeight="1">
      <c r="A17" s="41" t="s">
        <v>10</v>
      </c>
      <c r="B17" s="41" t="s">
        <v>116</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7"/>
      <c r="AL17" s="88"/>
    </row>
    <row r="18" spans="1:38" ht="12">
      <c r="A18" s="43" t="s">
        <v>28</v>
      </c>
      <c r="B18" s="43" t="s">
        <v>118</v>
      </c>
      <c r="C18" s="7">
        <f aca="true" t="shared" si="3" ref="C18:K18">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aca="true" t="shared" si="4" ref="L18:Q18">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7"/>
      <c r="AL18" s="91"/>
    </row>
    <row r="19" spans="1:38" ht="24">
      <c r="A19" s="41" t="s">
        <v>8</v>
      </c>
      <c r="B19" s="41" t="s">
        <v>119</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7"/>
      <c r="AL19" s="88"/>
    </row>
    <row r="20" spans="1:38" ht="24">
      <c r="A20" s="41" t="s">
        <v>9</v>
      </c>
      <c r="B20" s="41" t="s">
        <v>120</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9"/>
      <c r="AL20" s="90"/>
    </row>
    <row r="21" spans="1:38" ht="15.75" customHeight="1">
      <c r="A21" s="43" t="s">
        <v>12</v>
      </c>
      <c r="B21" s="43" t="s">
        <v>121</v>
      </c>
      <c r="C21" s="13">
        <f aca="true" t="shared" si="5" ref="C21:K21">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aca="true" t="shared" si="6" ref="L21:Q21">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9"/>
      <c r="AL21" s="90"/>
    </row>
    <row r="22" spans="1:38" ht="15" customHeight="1">
      <c r="A22" s="41" t="s">
        <v>13</v>
      </c>
      <c r="B22" s="41" t="s">
        <v>122</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7"/>
      <c r="AL22" s="88"/>
    </row>
    <row r="23" spans="1:38" ht="15" customHeight="1">
      <c r="A23" s="41" t="s">
        <v>258</v>
      </c>
      <c r="B23" s="41" t="s">
        <v>259</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258</v>
      </c>
      <c r="U23" s="6"/>
      <c r="V23" s="6"/>
      <c r="W23" s="6"/>
      <c r="X23" s="6"/>
      <c r="Y23" s="6"/>
      <c r="Z23" s="6"/>
      <c r="AA23" s="6"/>
      <c r="AB23" s="6"/>
      <c r="AC23" s="6">
        <v>-32289</v>
      </c>
      <c r="AD23" s="6">
        <v>-48247</v>
      </c>
      <c r="AE23" s="6">
        <v>-47406</v>
      </c>
      <c r="AF23" s="6">
        <v>-46127</v>
      </c>
      <c r="AG23" s="6">
        <v>-47230</v>
      </c>
      <c r="AH23" s="6">
        <v>-46450</v>
      </c>
      <c r="AI23" s="6">
        <v>-46376</v>
      </c>
      <c r="AJ23" s="6">
        <v>-48270</v>
      </c>
      <c r="AK23" s="89"/>
      <c r="AL23" s="90"/>
    </row>
    <row r="24" spans="1:38" ht="15.75" customHeight="1">
      <c r="A24" s="43" t="s">
        <v>14</v>
      </c>
      <c r="B24" s="43" t="s">
        <v>123</v>
      </c>
      <c r="C24" s="13">
        <f aca="true" t="shared" si="7" ref="C24:J24">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aca="true" t="shared" si="8" ref="K24:Q24">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7"/>
      <c r="AL24" s="88"/>
    </row>
    <row r="25" spans="1:38" ht="12" thickBot="1">
      <c r="A25" s="44" t="s">
        <v>15</v>
      </c>
      <c r="B25" s="44" t="s">
        <v>125</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9"/>
      <c r="AL25" s="90"/>
    </row>
    <row r="26" spans="1:38" ht="15.75" customHeight="1" thickBot="1">
      <c r="A26" s="45" t="s">
        <v>16</v>
      </c>
      <c r="B26" s="45" t="s">
        <v>124</v>
      </c>
      <c r="C26" s="3">
        <f aca="true" t="shared" si="9" ref="C26:K26">+C25+C24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aca="true" t="shared" si="10" ref="L26:Q26">+L25+L24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7"/>
      <c r="AL26" s="88"/>
    </row>
    <row r="27" spans="1:38" ht="12">
      <c r="A27" s="42" t="s">
        <v>17</v>
      </c>
      <c r="B27" s="42" t="s">
        <v>100</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92"/>
      <c r="AL27" s="88"/>
    </row>
    <row r="28" spans="1:38" ht="14.25" customHeight="1">
      <c r="A28" s="46" t="s">
        <v>18</v>
      </c>
      <c r="B28" s="46" t="s">
        <v>101</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92"/>
      <c r="AL28" s="88"/>
    </row>
    <row r="29" spans="1:38" ht="14.25" customHeight="1">
      <c r="A29" s="46" t="s">
        <v>19</v>
      </c>
      <c r="B29" s="46" t="s">
        <v>102</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3"/>
      <c r="AL29" s="58"/>
    </row>
    <row r="30" spans="1:38" ht="17.25" customHeight="1" thickBot="1">
      <c r="A30" s="47" t="s">
        <v>20</v>
      </c>
      <c r="B30" s="47" t="s">
        <v>103</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3"/>
      <c r="AL30" s="59"/>
    </row>
    <row r="31" spans="1:38" ht="12" thickBot="1">
      <c r="A31" s="48" t="s">
        <v>21</v>
      </c>
      <c r="B31" s="48" t="s">
        <v>104</v>
      </c>
      <c r="C31" s="18">
        <v>0.12896367684147525</v>
      </c>
      <c r="D31" s="18">
        <v>0.26383610058671214</v>
      </c>
      <c r="E31" s="18">
        <v>0.40659564631509504</v>
      </c>
      <c r="F31" s="18">
        <v>0.5365682944470563</v>
      </c>
      <c r="G31" s="18">
        <v>0.1340093576168554</v>
      </c>
      <c r="H31" s="18">
        <v>0.27021883318657625</v>
      </c>
      <c r="I31" s="18">
        <v>0.40678853788533503</v>
      </c>
      <c r="J31" s="18">
        <v>0.45051310010858087</v>
      </c>
      <c r="K31" s="18">
        <v>0.1130847438605657</v>
      </c>
      <c r="L31" s="18">
        <v>0.3552411508690231</v>
      </c>
      <c r="M31" s="18">
        <v>0.4696670681688215</v>
      </c>
      <c r="N31" s="18">
        <f>+N28*1000/N30</f>
        <v>0.5780581171535475</v>
      </c>
      <c r="O31" s="18">
        <f>+O28*1000/O30</f>
        <v>0.11581572579306601</v>
      </c>
      <c r="P31" s="18">
        <v>0.25891654122264274</v>
      </c>
      <c r="Q31" s="18">
        <f>+Q28*1000/Q30</f>
        <v>0.4134639051323581</v>
      </c>
      <c r="R31" s="18">
        <f>+R28*1000/R30</f>
        <v>0.5615510500849334</v>
      </c>
      <c r="U31" s="27"/>
      <c r="V31" s="27"/>
      <c r="W31" s="27"/>
      <c r="X31" s="27"/>
      <c r="Y31" s="27"/>
      <c r="Z31" s="27"/>
      <c r="AA31" s="27"/>
      <c r="AB31" s="27"/>
      <c r="AC31" s="27"/>
      <c r="AD31" s="27"/>
      <c r="AE31" s="27"/>
      <c r="AF31" s="27"/>
      <c r="AG31" s="27"/>
      <c r="AH31" s="27"/>
      <c r="AK31" s="94"/>
      <c r="AL31" s="94"/>
    </row>
    <row r="32" spans="1:38" ht="12">
      <c r="A32" s="1" t="s">
        <v>88</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4" ht="12">
      <c r="A33" s="1" t="s">
        <v>30</v>
      </c>
      <c r="U33" s="27"/>
      <c r="V33" s="27"/>
      <c r="W33" s="27"/>
      <c r="X33" s="27"/>
      <c r="Y33" s="27"/>
      <c r="Z33" s="27"/>
      <c r="AA33" s="27"/>
      <c r="AB33" s="27"/>
      <c r="AC33" s="27"/>
      <c r="AD33" s="27"/>
      <c r="AE33" s="27"/>
      <c r="AF33" s="27"/>
      <c r="AG33" s="27"/>
      <c r="AH33" s="27"/>
    </row>
    <row r="34" spans="1:34" ht="12">
      <c r="A34" s="1" t="s">
        <v>29</v>
      </c>
      <c r="U34" s="27"/>
      <c r="V34" s="27"/>
      <c r="W34" s="27"/>
      <c r="X34" s="27"/>
      <c r="Y34" s="27"/>
      <c r="Z34" s="27"/>
      <c r="AA34" s="27"/>
      <c r="AB34" s="27"/>
      <c r="AC34" s="27"/>
      <c r="AD34" s="27"/>
      <c r="AE34" s="27"/>
      <c r="AF34" s="27"/>
      <c r="AG34" s="27"/>
      <c r="AH34" s="27"/>
    </row>
    <row r="35" spans="21:34" ht="12">
      <c r="U35" s="95"/>
      <c r="V35" s="95"/>
      <c r="W35" s="95"/>
      <c r="X35" s="95"/>
      <c r="Y35" s="95"/>
      <c r="Z35" s="95"/>
      <c r="AA35" s="95"/>
      <c r="AB35" s="95"/>
      <c r="AC35" s="95"/>
      <c r="AD35" s="95"/>
      <c r="AE35" s="95"/>
      <c r="AF35" s="95"/>
      <c r="AG35" s="95"/>
      <c r="AH35" s="95"/>
    </row>
    <row r="36" spans="1:36" ht="12">
      <c r="A36" s="96" t="s">
        <v>277</v>
      </c>
      <c r="B36" s="96" t="s">
        <v>280</v>
      </c>
      <c r="C36" s="12"/>
      <c r="D36" s="12"/>
      <c r="E36" s="12"/>
      <c r="F36" s="12"/>
      <c r="G36" s="12"/>
      <c r="H36" s="12"/>
      <c r="I36" s="12"/>
      <c r="J36" s="12"/>
      <c r="K36" s="12">
        <v>13626</v>
      </c>
      <c r="L36" s="12">
        <v>22302</v>
      </c>
      <c r="M36" s="12">
        <v>32485</v>
      </c>
      <c r="N36" s="12">
        <v>50613</v>
      </c>
      <c r="O36" s="6">
        <v>17675</v>
      </c>
      <c r="P36" s="12">
        <v>26810</v>
      </c>
      <c r="Q36" s="12">
        <v>35152</v>
      </c>
      <c r="R36" s="12">
        <v>40392</v>
      </c>
      <c r="T36" s="39" t="s">
        <v>277</v>
      </c>
      <c r="U36" s="6">
        <v>1178</v>
      </c>
      <c r="V36" s="6">
        <v>1500</v>
      </c>
      <c r="W36" s="6">
        <v>2870</v>
      </c>
      <c r="X36" s="6">
        <v>5303.000000000001</v>
      </c>
      <c r="Y36" s="6">
        <v>17766</v>
      </c>
      <c r="Z36" s="6">
        <v>14943.000000000005</v>
      </c>
      <c r="AA36" s="6">
        <v>8483.999999999995</v>
      </c>
      <c r="AB36" s="6">
        <v>12224.000000000004</v>
      </c>
      <c r="AC36" s="6">
        <v>13626</v>
      </c>
      <c r="AD36" s="6">
        <v>8676</v>
      </c>
      <c r="AE36" s="6">
        <v>10183.000000000002</v>
      </c>
      <c r="AF36" s="6">
        <v>18128</v>
      </c>
      <c r="AG36" s="6">
        <v>17675</v>
      </c>
      <c r="AH36" s="6">
        <v>9135</v>
      </c>
      <c r="AI36" s="6">
        <v>8342</v>
      </c>
      <c r="AJ36" s="6">
        <v>5240</v>
      </c>
    </row>
    <row r="37" spans="1:36" ht="12">
      <c r="A37" s="96" t="s">
        <v>275</v>
      </c>
      <c r="B37" s="96" t="s">
        <v>282</v>
      </c>
      <c r="C37" s="12"/>
      <c r="D37" s="12"/>
      <c r="E37" s="12"/>
      <c r="F37" s="12"/>
      <c r="G37" s="12"/>
      <c r="H37" s="12"/>
      <c r="I37" s="12"/>
      <c r="J37" s="12"/>
      <c r="K37" s="12">
        <f aca="true" t="shared" si="11" ref="K37:Q37">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275</v>
      </c>
      <c r="U37" s="10">
        <f>+U36-U69</f>
        <v>1178</v>
      </c>
      <c r="V37" s="10">
        <f aca="true" t="shared" si="12" ref="V37:AB37">+V36-V69</f>
        <v>1500</v>
      </c>
      <c r="W37" s="10">
        <f t="shared" si="12"/>
        <v>2870</v>
      </c>
      <c r="X37" s="10">
        <f t="shared" si="12"/>
        <v>5303.000000000001</v>
      </c>
      <c r="Y37" s="10">
        <f t="shared" si="12"/>
        <v>17766</v>
      </c>
      <c r="Z37" s="10">
        <f t="shared" si="12"/>
        <v>14943.000000000005</v>
      </c>
      <c r="AA37" s="10">
        <f t="shared" si="12"/>
        <v>8483.999999999995</v>
      </c>
      <c r="AB37" s="10">
        <f t="shared" si="12"/>
        <v>12224.000000000004</v>
      </c>
      <c r="AC37" s="10">
        <f aca="true" t="shared" si="13" ref="AC37:AI37">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ht="12">
      <c r="A38" s="96" t="s">
        <v>276</v>
      </c>
      <c r="B38" s="96" t="s">
        <v>281</v>
      </c>
      <c r="C38" s="12"/>
      <c r="D38" s="12"/>
      <c r="E38" s="12"/>
      <c r="F38" s="12"/>
      <c r="G38" s="12"/>
      <c r="H38" s="12"/>
      <c r="I38" s="12"/>
      <c r="J38" s="12"/>
      <c r="K38" s="12">
        <f aca="true" t="shared" si="14" ref="K38:P38">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276</v>
      </c>
      <c r="U38" s="10"/>
      <c r="V38" s="10"/>
      <c r="W38" s="10"/>
      <c r="X38" s="10"/>
      <c r="Y38" s="10"/>
      <c r="Z38" s="10"/>
      <c r="AA38" s="10"/>
      <c r="AB38" s="10"/>
      <c r="AC38" s="10">
        <f aca="true" t="shared" si="15" ref="AC38:AH38">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96" t="s">
        <v>279</v>
      </c>
      <c r="B39" s="96" t="s">
        <v>283</v>
      </c>
      <c r="C39" s="12"/>
      <c r="D39" s="12"/>
      <c r="E39" s="12"/>
      <c r="F39" s="12"/>
      <c r="G39" s="12"/>
      <c r="H39" s="12"/>
      <c r="I39" s="12"/>
      <c r="J39" s="12"/>
      <c r="K39" s="12">
        <f aca="true" t="shared" si="16" ref="K39:P39">K11+K36</f>
        <v>11352</v>
      </c>
      <c r="L39" s="12">
        <f t="shared" si="16"/>
        <v>19905</v>
      </c>
      <c r="M39" s="12">
        <f t="shared" si="16"/>
        <v>23623</v>
      </c>
      <c r="N39" s="12">
        <f t="shared" si="16"/>
        <v>41521</v>
      </c>
      <c r="O39" s="12">
        <f t="shared" si="16"/>
        <v>12582</v>
      </c>
      <c r="P39" s="12">
        <f t="shared" si="16"/>
        <v>18964</v>
      </c>
      <c r="Q39" s="12">
        <f>Q11+Q36</f>
        <v>23353</v>
      </c>
      <c r="R39" s="12">
        <f>R11+R36</f>
        <v>22203</v>
      </c>
      <c r="T39" s="39" t="s">
        <v>279</v>
      </c>
      <c r="U39" s="6">
        <f>+U37+U60</f>
        <v>1178</v>
      </c>
      <c r="V39" s="6">
        <f aca="true" t="shared" si="17" ref="V39:AB39">+V37+V60</f>
        <v>1500</v>
      </c>
      <c r="W39" s="6">
        <f t="shared" si="17"/>
        <v>2870</v>
      </c>
      <c r="X39" s="6">
        <f t="shared" si="17"/>
        <v>5303.000000000001</v>
      </c>
      <c r="Y39" s="6">
        <f t="shared" si="17"/>
        <v>17766</v>
      </c>
      <c r="Z39" s="6">
        <f t="shared" si="17"/>
        <v>14943.000000000005</v>
      </c>
      <c r="AA39" s="6">
        <f t="shared" si="17"/>
        <v>8483.999999999995</v>
      </c>
      <c r="AB39" s="6">
        <f t="shared" si="17"/>
        <v>12224.000000000004</v>
      </c>
      <c r="AC39" s="6">
        <f aca="true" t="shared" si="18" ref="AC39:AH39">AC11+AC36</f>
        <v>11352</v>
      </c>
      <c r="AD39" s="6">
        <f t="shared" si="18"/>
        <v>8553</v>
      </c>
      <c r="AE39" s="6">
        <f t="shared" si="18"/>
        <v>3718.000000000002</v>
      </c>
      <c r="AF39" s="6">
        <f t="shared" si="18"/>
        <v>17898</v>
      </c>
      <c r="AG39" s="6">
        <f t="shared" si="18"/>
        <v>12582</v>
      </c>
      <c r="AH39" s="6">
        <f t="shared" si="18"/>
        <v>6382</v>
      </c>
      <c r="AI39" s="6">
        <f>AI11+AI36</f>
        <v>4389</v>
      </c>
      <c r="AJ39" s="6">
        <f>AJ11+AJ36</f>
        <v>-1150</v>
      </c>
    </row>
  </sheetData>
  <sheetProtection/>
  <printOptions/>
  <pageMargins left="0.2362204724409449" right="0.2362204724409449" top="0.15748031496062992" bottom="0.1968503937007874" header="0.11811023622047245" footer="0.11811023622047245"/>
  <pageSetup horizontalDpi="600" verticalDpi="600" orientation="landscape" paperSize="9" scale="80"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L41"/>
  <sheetViews>
    <sheetView zoomScale="90" zoomScaleNormal="90" zoomScalePageLayoutView="0" workbookViewId="0" topLeftCell="A1">
      <selection activeCell="AC3" sqref="AC3"/>
    </sheetView>
  </sheetViews>
  <sheetFormatPr defaultColWidth="9.00390625" defaultRowHeight="16.5"/>
  <cols>
    <col min="1" max="1" width="35.875" style="103" customWidth="1"/>
    <col min="2" max="2" width="43.25390625" style="103" customWidth="1"/>
    <col min="3" max="3" width="10.875" style="103" hidden="1" customWidth="1"/>
    <col min="4" max="4" width="11.125" style="103" hidden="1" customWidth="1"/>
    <col min="5" max="8" width="10.875" style="103" hidden="1" customWidth="1"/>
    <col min="9" max="9" width="10.375" style="103" hidden="1" customWidth="1"/>
    <col min="10" max="10" width="10.875" style="103" hidden="1" customWidth="1"/>
    <col min="11" max="11" width="10.75390625" style="103" customWidth="1"/>
    <col min="12" max="15" width="10.875" style="103" customWidth="1"/>
    <col min="16" max="16" width="3.375" style="103" customWidth="1"/>
    <col min="17" max="17" width="34.00390625" style="103" customWidth="1"/>
    <col min="18" max="21" width="11.125" style="103" hidden="1" customWidth="1"/>
    <col min="22" max="22" width="10.875" style="103" hidden="1" customWidth="1"/>
    <col min="23" max="24" width="10.75390625" style="0" hidden="1" customWidth="1"/>
    <col min="25" max="25" width="10.875" style="0" customWidth="1"/>
    <col min="26" max="29" width="10.75390625" style="0" customWidth="1"/>
    <col min="30" max="30" width="4.25390625" style="0" customWidth="1"/>
    <col min="31" max="31" width="7.125" style="0" customWidth="1"/>
  </cols>
  <sheetData>
    <row r="1" spans="1:17" ht="15">
      <c r="A1" s="108" t="s">
        <v>371</v>
      </c>
      <c r="B1" s="86"/>
      <c r="Q1" s="1" t="s">
        <v>373</v>
      </c>
    </row>
    <row r="2" spans="1:21" ht="14.25">
      <c r="A2" s="104"/>
      <c r="B2" s="104"/>
      <c r="D2" s="104"/>
      <c r="R2" s="104"/>
      <c r="S2" s="104"/>
      <c r="T2" s="104"/>
      <c r="U2" s="104"/>
    </row>
    <row r="3" spans="1:2" ht="14.25">
      <c r="A3" s="105" t="s">
        <v>23</v>
      </c>
      <c r="B3" s="105" t="s">
        <v>180</v>
      </c>
    </row>
    <row r="4" spans="1:29" ht="24">
      <c r="A4" s="107" t="s">
        <v>400</v>
      </c>
      <c r="B4" s="107"/>
      <c r="C4" s="106" t="s">
        <v>370</v>
      </c>
      <c r="D4" s="106" t="s">
        <v>273</v>
      </c>
      <c r="E4" s="106" t="s">
        <v>278</v>
      </c>
      <c r="F4" s="106" t="s">
        <v>286</v>
      </c>
      <c r="G4" s="106" t="s">
        <v>369</v>
      </c>
      <c r="H4" s="106" t="s">
        <v>296</v>
      </c>
      <c r="I4" s="106" t="s">
        <v>383</v>
      </c>
      <c r="J4" s="106" t="s">
        <v>429</v>
      </c>
      <c r="K4" s="106" t="s">
        <v>435</v>
      </c>
      <c r="L4" s="106" t="s">
        <v>437</v>
      </c>
      <c r="M4" s="106" t="s">
        <v>447</v>
      </c>
      <c r="N4" s="106" t="s">
        <v>452</v>
      </c>
      <c r="O4" s="106" t="s">
        <v>455</v>
      </c>
      <c r="Q4" s="107" t="s">
        <v>400</v>
      </c>
      <c r="R4" s="106" t="s">
        <v>273</v>
      </c>
      <c r="S4" s="106" t="s">
        <v>284</v>
      </c>
      <c r="T4" s="106" t="s">
        <v>287</v>
      </c>
      <c r="U4" s="106" t="s">
        <v>372</v>
      </c>
      <c r="V4" s="106" t="s">
        <v>296</v>
      </c>
      <c r="W4" s="106" t="s">
        <v>378</v>
      </c>
      <c r="X4" s="106" t="s">
        <v>428</v>
      </c>
      <c r="Y4" s="106" t="s">
        <v>433</v>
      </c>
      <c r="Z4" s="106" t="s">
        <v>437</v>
      </c>
      <c r="AA4" s="106" t="s">
        <v>448</v>
      </c>
      <c r="AB4" s="106" t="s">
        <v>453</v>
      </c>
      <c r="AC4" s="106" t="s">
        <v>459</v>
      </c>
    </row>
    <row r="5" spans="1:38" ht="24" thickBot="1">
      <c r="A5" s="147" t="s">
        <v>393</v>
      </c>
      <c r="B5" s="147" t="s">
        <v>384</v>
      </c>
      <c r="C5" s="168">
        <f>+C6</f>
        <v>267442</v>
      </c>
      <c r="D5" s="168">
        <f aca="true" t="shared" si="0" ref="D5:O5">+D6</f>
        <v>81289</v>
      </c>
      <c r="E5" s="168">
        <f t="shared" si="0"/>
        <v>160749</v>
      </c>
      <c r="F5" s="168">
        <f t="shared" si="0"/>
        <v>245534</v>
      </c>
      <c r="G5" s="168">
        <f t="shared" si="0"/>
        <v>328150</v>
      </c>
      <c r="H5" s="168">
        <f t="shared" si="0"/>
        <v>88336</v>
      </c>
      <c r="I5" s="168">
        <f t="shared" si="0"/>
        <v>174182</v>
      </c>
      <c r="J5" s="168">
        <f t="shared" si="0"/>
        <v>257535</v>
      </c>
      <c r="K5" s="168">
        <f t="shared" si="0"/>
        <v>352397</v>
      </c>
      <c r="L5" s="168">
        <f t="shared" si="0"/>
        <v>105093</v>
      </c>
      <c r="M5" s="168">
        <f t="shared" si="0"/>
        <v>199113</v>
      </c>
      <c r="N5" s="168">
        <f t="shared" si="0"/>
        <v>293772</v>
      </c>
      <c r="O5" s="168">
        <f t="shared" si="0"/>
        <v>394733</v>
      </c>
      <c r="P5" s="160"/>
      <c r="Q5" s="169" t="s">
        <v>393</v>
      </c>
      <c r="R5" s="168">
        <f aca="true" t="shared" si="1" ref="R5:Z5">+R6</f>
        <v>81289</v>
      </c>
      <c r="S5" s="168">
        <f t="shared" si="1"/>
        <v>79460</v>
      </c>
      <c r="T5" s="168">
        <f t="shared" si="1"/>
        <v>84785</v>
      </c>
      <c r="U5" s="168">
        <f t="shared" si="1"/>
        <v>82616</v>
      </c>
      <c r="V5" s="168">
        <f t="shared" si="1"/>
        <v>88336</v>
      </c>
      <c r="W5" s="168">
        <f t="shared" si="1"/>
        <v>85846</v>
      </c>
      <c r="X5" s="168">
        <f t="shared" si="1"/>
        <v>83353</v>
      </c>
      <c r="Y5" s="168">
        <f t="shared" si="1"/>
        <v>94862</v>
      </c>
      <c r="Z5" s="168">
        <f t="shared" si="1"/>
        <v>105093</v>
      </c>
      <c r="AA5" s="168">
        <f>+AA6</f>
        <v>94020</v>
      </c>
      <c r="AB5" s="168">
        <f>+AB6</f>
        <v>94659</v>
      </c>
      <c r="AC5" s="168">
        <f>+AC6</f>
        <v>100961</v>
      </c>
      <c r="AD5" s="162"/>
      <c r="AE5" s="162"/>
      <c r="AF5" s="162"/>
      <c r="AG5" s="162"/>
      <c r="AH5" s="162"/>
      <c r="AI5" s="162"/>
      <c r="AJ5" s="162"/>
      <c r="AK5" s="162"/>
      <c r="AL5" s="162"/>
    </row>
    <row r="6" spans="1:38" ht="15" thickBot="1">
      <c r="A6" s="148" t="s">
        <v>45</v>
      </c>
      <c r="B6" s="151" t="s">
        <v>332</v>
      </c>
      <c r="C6" s="170">
        <v>267442</v>
      </c>
      <c r="D6" s="170">
        <v>81289</v>
      </c>
      <c r="E6" s="170">
        <v>160749</v>
      </c>
      <c r="F6" s="170">
        <v>245534</v>
      </c>
      <c r="G6" s="170">
        <v>328150</v>
      </c>
      <c r="H6" s="170">
        <v>88336</v>
      </c>
      <c r="I6" s="170">
        <v>174182</v>
      </c>
      <c r="J6" s="170">
        <v>257535</v>
      </c>
      <c r="K6" s="170">
        <v>352397</v>
      </c>
      <c r="L6" s="170">
        <v>105093</v>
      </c>
      <c r="M6" s="170">
        <v>199113</v>
      </c>
      <c r="N6" s="170">
        <v>293772</v>
      </c>
      <c r="O6" s="170">
        <v>394733</v>
      </c>
      <c r="P6" s="160"/>
      <c r="Q6" s="164" t="s">
        <v>45</v>
      </c>
      <c r="R6" s="170">
        <v>81289</v>
      </c>
      <c r="S6" s="170">
        <v>79460</v>
      </c>
      <c r="T6" s="170">
        <v>84785</v>
      </c>
      <c r="U6" s="170">
        <v>82616</v>
      </c>
      <c r="V6" s="170">
        <v>88336</v>
      </c>
      <c r="W6" s="170">
        <v>85846</v>
      </c>
      <c r="X6" s="170">
        <f>+J6-I6</f>
        <v>83353</v>
      </c>
      <c r="Y6" s="170">
        <f>+K6-J6</f>
        <v>94862</v>
      </c>
      <c r="Z6" s="170">
        <f>+L6</f>
        <v>105093</v>
      </c>
      <c r="AA6" s="170">
        <f>+M6-Z6</f>
        <v>94020</v>
      </c>
      <c r="AB6" s="170">
        <f>+N6-M6</f>
        <v>94659</v>
      </c>
      <c r="AC6" s="170">
        <f>+O6-N6</f>
        <v>100961</v>
      </c>
      <c r="AD6" s="162"/>
      <c r="AE6" s="162"/>
      <c r="AF6" s="162"/>
      <c r="AG6" s="162"/>
      <c r="AH6" s="162"/>
      <c r="AI6" s="162"/>
      <c r="AJ6" s="162"/>
      <c r="AK6" s="162"/>
      <c r="AL6" s="162"/>
    </row>
    <row r="7" spans="1:38" ht="24" thickBot="1">
      <c r="A7" s="147" t="s">
        <v>394</v>
      </c>
      <c r="B7" s="147" t="s">
        <v>385</v>
      </c>
      <c r="C7" s="168">
        <f>+C8+C9+C10+C11+C12+C13</f>
        <v>2004237</v>
      </c>
      <c r="D7" s="168">
        <f aca="true" t="shared" si="2" ref="D7:J7">+D8+D9+D10+D11+D12+D13</f>
        <v>492984</v>
      </c>
      <c r="E7" s="168">
        <f t="shared" si="2"/>
        <v>1004526</v>
      </c>
      <c r="F7" s="168">
        <f t="shared" si="2"/>
        <v>1531006</v>
      </c>
      <c r="G7" s="168">
        <f t="shared" si="2"/>
        <v>2061199</v>
      </c>
      <c r="H7" s="168">
        <f t="shared" si="2"/>
        <v>493873</v>
      </c>
      <c r="I7" s="168">
        <f t="shared" si="2"/>
        <v>1003983</v>
      </c>
      <c r="J7" s="168">
        <f t="shared" si="2"/>
        <v>1537631</v>
      </c>
      <c r="K7" s="168">
        <f>+K8+K9+K10+K11+K12+K13</f>
        <v>2092858</v>
      </c>
      <c r="L7" s="168">
        <f>+L8+L9+L10+L11+L12+L13</f>
        <v>558697</v>
      </c>
      <c r="M7" s="168">
        <f>+M8+M9+M10+M11+M12+M13</f>
        <v>1227785</v>
      </c>
      <c r="N7" s="168">
        <f>+N8+N9+N10+N11+N12+N13</f>
        <v>2040780</v>
      </c>
      <c r="O7" s="168">
        <f>+O8+O9+O10+O11+O12+O13</f>
        <v>2852907</v>
      </c>
      <c r="P7" s="160"/>
      <c r="Q7" s="169" t="s">
        <v>394</v>
      </c>
      <c r="R7" s="168">
        <f>+R8+R9+R10+R11+R12+R13</f>
        <v>492984</v>
      </c>
      <c r="S7" s="168">
        <f aca="true" t="shared" si="3" ref="S7:Y7">+S8+S9+S10+S11+S12+S13</f>
        <v>511542</v>
      </c>
      <c r="T7" s="168">
        <f t="shared" si="3"/>
        <v>526480</v>
      </c>
      <c r="U7" s="168">
        <f t="shared" si="3"/>
        <v>530193</v>
      </c>
      <c r="V7" s="168">
        <f t="shared" si="3"/>
        <v>493873</v>
      </c>
      <c r="W7" s="168">
        <f t="shared" si="3"/>
        <v>510110</v>
      </c>
      <c r="X7" s="168">
        <f t="shared" si="3"/>
        <v>533648</v>
      </c>
      <c r="Y7" s="168">
        <f t="shared" si="3"/>
        <v>555227</v>
      </c>
      <c r="Z7" s="168">
        <f>+Z8+Z9+Z10+Z11+Z12+Z13</f>
        <v>558697</v>
      </c>
      <c r="AA7" s="168">
        <f>+AA8+AA9+AA10+AA11+AA12+AA13</f>
        <v>669088</v>
      </c>
      <c r="AB7" s="168">
        <f>+AB8+AB9+AB10+AB11+AB12+AB13</f>
        <v>812995</v>
      </c>
      <c r="AC7" s="168">
        <f>+AC8+AC9+AC10+AC11+AC12+AC13</f>
        <v>812127</v>
      </c>
      <c r="AD7" s="162"/>
      <c r="AE7" s="162"/>
      <c r="AF7" s="162"/>
      <c r="AG7" s="162"/>
      <c r="AH7" s="162"/>
      <c r="AI7" s="162"/>
      <c r="AJ7" s="162"/>
      <c r="AK7" s="162"/>
      <c r="AL7" s="162"/>
    </row>
    <row r="8" spans="1:38" ht="15" thickBot="1">
      <c r="A8" s="148" t="s">
        <v>374</v>
      </c>
      <c r="B8" s="151" t="s">
        <v>386</v>
      </c>
      <c r="C8" s="170">
        <v>25970</v>
      </c>
      <c r="D8" s="170">
        <v>6492</v>
      </c>
      <c r="E8" s="170">
        <v>13307</v>
      </c>
      <c r="F8" s="170">
        <v>20367</v>
      </c>
      <c r="G8" s="170">
        <v>27222</v>
      </c>
      <c r="H8" s="170">
        <v>2589</v>
      </c>
      <c r="I8" s="170">
        <v>5207</v>
      </c>
      <c r="J8" s="170">
        <v>7829</v>
      </c>
      <c r="K8" s="170">
        <v>10528</v>
      </c>
      <c r="L8" s="170">
        <v>2860</v>
      </c>
      <c r="M8" s="170">
        <v>5938</v>
      </c>
      <c r="N8" s="170">
        <v>9280</v>
      </c>
      <c r="O8" s="170">
        <v>12779</v>
      </c>
      <c r="P8" s="160"/>
      <c r="Q8" s="164" t="s">
        <v>374</v>
      </c>
      <c r="R8" s="170">
        <v>6492</v>
      </c>
      <c r="S8" s="170">
        <v>6815</v>
      </c>
      <c r="T8" s="170">
        <v>7060</v>
      </c>
      <c r="U8" s="170">
        <v>6855</v>
      </c>
      <c r="V8" s="170">
        <v>2589</v>
      </c>
      <c r="W8" s="170">
        <v>2618</v>
      </c>
      <c r="X8" s="170">
        <f aca="true" t="shared" si="4" ref="X8:Y13">+J8-I8</f>
        <v>2622</v>
      </c>
      <c r="Y8" s="170">
        <f t="shared" si="4"/>
        <v>2699</v>
      </c>
      <c r="Z8" s="170">
        <f aca="true" t="shared" si="5" ref="Z8:Z13">+L8</f>
        <v>2860</v>
      </c>
      <c r="AA8" s="170">
        <f aca="true" t="shared" si="6" ref="AA8:AA13">+M8-Z8</f>
        <v>3078</v>
      </c>
      <c r="AB8" s="170">
        <f aca="true" t="shared" si="7" ref="AB8:AB13">+N8-M8</f>
        <v>3342</v>
      </c>
      <c r="AC8" s="170">
        <f aca="true" t="shared" si="8" ref="AC8:AC13">+O8-N8</f>
        <v>3499</v>
      </c>
      <c r="AD8" s="162"/>
      <c r="AE8" s="162"/>
      <c r="AF8" s="162"/>
      <c r="AG8" s="162"/>
      <c r="AH8" s="162"/>
      <c r="AI8" s="162"/>
      <c r="AJ8" s="162"/>
      <c r="AK8" s="162"/>
      <c r="AL8" s="162"/>
    </row>
    <row r="9" spans="1:38" ht="15" thickBot="1">
      <c r="A9" s="148" t="s">
        <v>35</v>
      </c>
      <c r="B9" s="151" t="s">
        <v>335</v>
      </c>
      <c r="C9" s="170">
        <v>1633572</v>
      </c>
      <c r="D9" s="170">
        <v>406659</v>
      </c>
      <c r="E9" s="170">
        <v>830122</v>
      </c>
      <c r="F9" s="170">
        <v>1270977</v>
      </c>
      <c r="G9" s="170">
        <v>1719426</v>
      </c>
      <c r="H9" s="170">
        <v>421510</v>
      </c>
      <c r="I9" s="170">
        <v>862807</v>
      </c>
      <c r="J9" s="170">
        <v>1324400</v>
      </c>
      <c r="K9" s="170">
        <v>1807004</v>
      </c>
      <c r="L9" s="170">
        <v>488624</v>
      </c>
      <c r="M9" s="170">
        <v>1079407</v>
      </c>
      <c r="N9" s="170">
        <v>1816641</v>
      </c>
      <c r="O9" s="170">
        <v>2553047</v>
      </c>
      <c r="P9" s="160"/>
      <c r="Q9" s="164" t="s">
        <v>35</v>
      </c>
      <c r="R9" s="170">
        <v>406659</v>
      </c>
      <c r="S9" s="170">
        <v>423463</v>
      </c>
      <c r="T9" s="170">
        <v>440855</v>
      </c>
      <c r="U9" s="170">
        <v>448449</v>
      </c>
      <c r="V9" s="170">
        <v>421510</v>
      </c>
      <c r="W9" s="170">
        <v>441297</v>
      </c>
      <c r="X9" s="170">
        <f t="shared" si="4"/>
        <v>461593</v>
      </c>
      <c r="Y9" s="170">
        <f t="shared" si="4"/>
        <v>482604</v>
      </c>
      <c r="Z9" s="170">
        <f t="shared" si="5"/>
        <v>488624</v>
      </c>
      <c r="AA9" s="170">
        <f t="shared" si="6"/>
        <v>590783</v>
      </c>
      <c r="AB9" s="170">
        <f t="shared" si="7"/>
        <v>737234</v>
      </c>
      <c r="AC9" s="170">
        <f t="shared" si="8"/>
        <v>736406</v>
      </c>
      <c r="AD9" s="162"/>
      <c r="AE9" s="162"/>
      <c r="AF9" s="162"/>
      <c r="AG9" s="162"/>
      <c r="AH9" s="162"/>
      <c r="AI9" s="162"/>
      <c r="AJ9" s="162"/>
      <c r="AK9" s="162"/>
      <c r="AL9" s="162"/>
    </row>
    <row r="10" spans="1:38" ht="15" thickBot="1">
      <c r="A10" s="148" t="s">
        <v>45</v>
      </c>
      <c r="B10" s="151" t="s">
        <v>332</v>
      </c>
      <c r="C10" s="170">
        <v>0</v>
      </c>
      <c r="D10" s="170">
        <v>0</v>
      </c>
      <c r="E10" s="170">
        <v>0</v>
      </c>
      <c r="F10" s="170">
        <v>0</v>
      </c>
      <c r="G10" s="170">
        <v>0</v>
      </c>
      <c r="H10" s="170">
        <v>364</v>
      </c>
      <c r="I10" s="170">
        <v>731</v>
      </c>
      <c r="J10" s="170">
        <v>1112</v>
      </c>
      <c r="K10" s="170">
        <v>1493</v>
      </c>
      <c r="L10" s="170">
        <v>344</v>
      </c>
      <c r="M10" s="170">
        <v>689</v>
      </c>
      <c r="N10" s="170">
        <v>1118</v>
      </c>
      <c r="O10" s="170">
        <v>1528</v>
      </c>
      <c r="P10" s="160"/>
      <c r="Q10" s="164" t="s">
        <v>45</v>
      </c>
      <c r="R10" s="170">
        <v>0</v>
      </c>
      <c r="S10" s="170">
        <v>0</v>
      </c>
      <c r="T10" s="170">
        <v>0</v>
      </c>
      <c r="U10" s="170">
        <v>0</v>
      </c>
      <c r="V10" s="170">
        <v>364</v>
      </c>
      <c r="W10" s="170">
        <v>367</v>
      </c>
      <c r="X10" s="170">
        <f t="shared" si="4"/>
        <v>381</v>
      </c>
      <c r="Y10" s="170">
        <f t="shared" si="4"/>
        <v>381</v>
      </c>
      <c r="Z10" s="170">
        <f t="shared" si="5"/>
        <v>344</v>
      </c>
      <c r="AA10" s="170">
        <f t="shared" si="6"/>
        <v>345</v>
      </c>
      <c r="AB10" s="170">
        <f t="shared" si="7"/>
        <v>429</v>
      </c>
      <c r="AC10" s="170">
        <f t="shared" si="8"/>
        <v>410</v>
      </c>
      <c r="AD10" s="162"/>
      <c r="AE10" s="162"/>
      <c r="AF10" s="162"/>
      <c r="AG10" s="162"/>
      <c r="AH10" s="162"/>
      <c r="AI10" s="162"/>
      <c r="AJ10" s="162"/>
      <c r="AK10" s="162"/>
      <c r="AL10" s="162"/>
    </row>
    <row r="11" spans="1:38" ht="24" thickBot="1">
      <c r="A11" s="148" t="s">
        <v>375</v>
      </c>
      <c r="B11" s="151" t="s">
        <v>387</v>
      </c>
      <c r="C11" s="170">
        <v>611</v>
      </c>
      <c r="D11" s="170">
        <v>151</v>
      </c>
      <c r="E11" s="170">
        <v>620</v>
      </c>
      <c r="F11" s="170">
        <v>846</v>
      </c>
      <c r="G11" s="170">
        <v>1559</v>
      </c>
      <c r="H11" s="170">
        <v>537</v>
      </c>
      <c r="I11" s="170">
        <v>859</v>
      </c>
      <c r="J11" s="170">
        <v>1136</v>
      </c>
      <c r="K11" s="170">
        <v>1780</v>
      </c>
      <c r="L11" s="170">
        <v>460</v>
      </c>
      <c r="M11" s="170">
        <v>1933</v>
      </c>
      <c r="N11" s="170">
        <v>2474</v>
      </c>
      <c r="O11" s="170">
        <v>3033</v>
      </c>
      <c r="P11" s="160"/>
      <c r="Q11" s="164" t="s">
        <v>375</v>
      </c>
      <c r="R11" s="170">
        <v>151</v>
      </c>
      <c r="S11" s="170">
        <v>469</v>
      </c>
      <c r="T11" s="170">
        <v>226</v>
      </c>
      <c r="U11" s="170">
        <v>713</v>
      </c>
      <c r="V11" s="170">
        <v>537</v>
      </c>
      <c r="W11" s="170">
        <v>322</v>
      </c>
      <c r="X11" s="170">
        <f t="shared" si="4"/>
        <v>277</v>
      </c>
      <c r="Y11" s="170">
        <f t="shared" si="4"/>
        <v>644</v>
      </c>
      <c r="Z11" s="170">
        <f t="shared" si="5"/>
        <v>460</v>
      </c>
      <c r="AA11" s="170">
        <f t="shared" si="6"/>
        <v>1473</v>
      </c>
      <c r="AB11" s="170">
        <f t="shared" si="7"/>
        <v>541</v>
      </c>
      <c r="AC11" s="170">
        <f t="shared" si="8"/>
        <v>559</v>
      </c>
      <c r="AD11" s="162"/>
      <c r="AE11" s="162"/>
      <c r="AF11" s="162"/>
      <c r="AG11" s="162"/>
      <c r="AH11" s="162"/>
      <c r="AI11" s="162"/>
      <c r="AJ11" s="162"/>
      <c r="AK11" s="162"/>
      <c r="AL11" s="162"/>
    </row>
    <row r="12" spans="1:38" ht="15" thickBot="1">
      <c r="A12" s="148" t="s">
        <v>395</v>
      </c>
      <c r="B12" s="151" t="s">
        <v>388</v>
      </c>
      <c r="C12" s="170">
        <v>10170</v>
      </c>
      <c r="D12" s="170">
        <v>1895</v>
      </c>
      <c r="E12" s="170">
        <v>3973</v>
      </c>
      <c r="F12" s="170">
        <v>5751</v>
      </c>
      <c r="G12" s="170">
        <v>7018</v>
      </c>
      <c r="H12" s="170">
        <v>939</v>
      </c>
      <c r="I12" s="170">
        <v>2296</v>
      </c>
      <c r="J12" s="170">
        <v>4270</v>
      </c>
      <c r="K12" s="170">
        <v>5585</v>
      </c>
      <c r="L12" s="170">
        <v>1544</v>
      </c>
      <c r="M12" s="170">
        <v>7747</v>
      </c>
      <c r="N12" s="170">
        <v>10392</v>
      </c>
      <c r="O12" s="170">
        <v>12618</v>
      </c>
      <c r="P12" s="160"/>
      <c r="Q12" s="164" t="s">
        <v>395</v>
      </c>
      <c r="R12" s="170">
        <v>1895</v>
      </c>
      <c r="S12" s="170">
        <v>2078</v>
      </c>
      <c r="T12" s="170">
        <v>1778</v>
      </c>
      <c r="U12" s="170">
        <v>1267</v>
      </c>
      <c r="V12" s="170">
        <v>939</v>
      </c>
      <c r="W12" s="170">
        <v>1357</v>
      </c>
      <c r="X12" s="170">
        <f t="shared" si="4"/>
        <v>1974</v>
      </c>
      <c r="Y12" s="170">
        <f t="shared" si="4"/>
        <v>1315</v>
      </c>
      <c r="Z12" s="170">
        <f t="shared" si="5"/>
        <v>1544</v>
      </c>
      <c r="AA12" s="170">
        <f t="shared" si="6"/>
        <v>6203</v>
      </c>
      <c r="AB12" s="170">
        <f t="shared" si="7"/>
        <v>2645</v>
      </c>
      <c r="AC12" s="170">
        <f t="shared" si="8"/>
        <v>2226</v>
      </c>
      <c r="AD12" s="162"/>
      <c r="AE12" s="162"/>
      <c r="AF12" s="162"/>
      <c r="AG12" s="162"/>
      <c r="AH12" s="162"/>
      <c r="AI12" s="162"/>
      <c r="AJ12" s="162"/>
      <c r="AK12" s="162"/>
      <c r="AL12" s="162"/>
    </row>
    <row r="13" spans="1:38" ht="15" thickBot="1">
      <c r="A13" s="187" t="s">
        <v>34</v>
      </c>
      <c r="B13" s="188" t="s">
        <v>339</v>
      </c>
      <c r="C13" s="186">
        <v>333914</v>
      </c>
      <c r="D13" s="186">
        <v>77787</v>
      </c>
      <c r="E13" s="186">
        <v>156504</v>
      </c>
      <c r="F13" s="186">
        <v>233065</v>
      </c>
      <c r="G13" s="186">
        <v>305974</v>
      </c>
      <c r="H13" s="186">
        <v>67934</v>
      </c>
      <c r="I13" s="186">
        <v>132083</v>
      </c>
      <c r="J13" s="186">
        <v>198884</v>
      </c>
      <c r="K13" s="186">
        <v>266468</v>
      </c>
      <c r="L13" s="186">
        <v>64865</v>
      </c>
      <c r="M13" s="186">
        <v>132071</v>
      </c>
      <c r="N13" s="186">
        <v>200875</v>
      </c>
      <c r="O13" s="186">
        <v>269902</v>
      </c>
      <c r="P13" s="160"/>
      <c r="Q13" s="185" t="s">
        <v>34</v>
      </c>
      <c r="R13" s="186">
        <v>77787</v>
      </c>
      <c r="S13" s="186">
        <v>78717</v>
      </c>
      <c r="T13" s="186">
        <v>76561</v>
      </c>
      <c r="U13" s="186">
        <v>72909</v>
      </c>
      <c r="V13" s="186">
        <v>67934</v>
      </c>
      <c r="W13" s="186">
        <v>64149</v>
      </c>
      <c r="X13" s="186">
        <f t="shared" si="4"/>
        <v>66801</v>
      </c>
      <c r="Y13" s="186">
        <f t="shared" si="4"/>
        <v>67584</v>
      </c>
      <c r="Z13" s="186">
        <f t="shared" si="5"/>
        <v>64865</v>
      </c>
      <c r="AA13" s="186">
        <f t="shared" si="6"/>
        <v>67206</v>
      </c>
      <c r="AB13" s="186">
        <f t="shared" si="7"/>
        <v>68804</v>
      </c>
      <c r="AC13" s="186">
        <f t="shared" si="8"/>
        <v>69027</v>
      </c>
      <c r="AD13" s="162"/>
      <c r="AE13" s="162"/>
      <c r="AF13" s="162"/>
      <c r="AG13" s="162"/>
      <c r="AH13" s="162"/>
      <c r="AI13" s="162"/>
      <c r="AJ13" s="162"/>
      <c r="AK13" s="162"/>
      <c r="AL13" s="162"/>
    </row>
    <row r="14" spans="1:38" ht="27.75" customHeight="1" thickBot="1">
      <c r="A14" s="147" t="s">
        <v>396</v>
      </c>
      <c r="B14" s="147" t="s">
        <v>389</v>
      </c>
      <c r="C14" s="168">
        <f>+C15+C16</f>
        <v>5675</v>
      </c>
      <c r="D14" s="168">
        <f aca="true" t="shared" si="9" ref="D14:I14">+D15+D16</f>
        <v>2077</v>
      </c>
      <c r="E14" s="168">
        <f t="shared" si="9"/>
        <v>4497</v>
      </c>
      <c r="F14" s="168">
        <f t="shared" si="9"/>
        <v>6484</v>
      </c>
      <c r="G14" s="168">
        <f t="shared" si="9"/>
        <v>9589</v>
      </c>
      <c r="H14" s="168">
        <f t="shared" si="9"/>
        <v>27386</v>
      </c>
      <c r="I14" s="168">
        <f t="shared" si="9"/>
        <v>55878</v>
      </c>
      <c r="J14" s="168">
        <f aca="true" t="shared" si="10" ref="J14:O14">+J15+J16</f>
        <v>86258</v>
      </c>
      <c r="K14" s="168">
        <f t="shared" si="10"/>
        <v>116664</v>
      </c>
      <c r="L14" s="168">
        <f t="shared" si="10"/>
        <v>30769</v>
      </c>
      <c r="M14" s="168">
        <f t="shared" si="10"/>
        <v>60599</v>
      </c>
      <c r="N14" s="168">
        <f t="shared" si="10"/>
        <v>93113</v>
      </c>
      <c r="O14" s="168">
        <f t="shared" si="10"/>
        <v>127196</v>
      </c>
      <c r="P14" s="160"/>
      <c r="Q14" s="169" t="s">
        <v>396</v>
      </c>
      <c r="R14" s="168">
        <f aca="true" t="shared" si="11" ref="R14:W14">+R15+R16</f>
        <v>2077</v>
      </c>
      <c r="S14" s="168">
        <f t="shared" si="11"/>
        <v>2420</v>
      </c>
      <c r="T14" s="168">
        <f t="shared" si="11"/>
        <v>1987</v>
      </c>
      <c r="U14" s="168">
        <f t="shared" si="11"/>
        <v>3105</v>
      </c>
      <c r="V14" s="168">
        <f t="shared" si="11"/>
        <v>27386</v>
      </c>
      <c r="W14" s="168">
        <f t="shared" si="11"/>
        <v>28492</v>
      </c>
      <c r="X14" s="168">
        <f aca="true" t="shared" si="12" ref="X14:AC14">+X15+X16</f>
        <v>30380</v>
      </c>
      <c r="Y14" s="168">
        <f t="shared" si="12"/>
        <v>30406</v>
      </c>
      <c r="Z14" s="168">
        <f t="shared" si="12"/>
        <v>30769</v>
      </c>
      <c r="AA14" s="168">
        <f t="shared" si="12"/>
        <v>29830</v>
      </c>
      <c r="AB14" s="168">
        <f t="shared" si="12"/>
        <v>32514</v>
      </c>
      <c r="AC14" s="168">
        <f t="shared" si="12"/>
        <v>34083</v>
      </c>
      <c r="AD14" s="162"/>
      <c r="AE14" s="162"/>
      <c r="AF14" s="162"/>
      <c r="AG14" s="162"/>
      <c r="AH14" s="162"/>
      <c r="AI14" s="162"/>
      <c r="AJ14" s="162"/>
      <c r="AK14" s="162"/>
      <c r="AL14" s="162"/>
    </row>
    <row r="15" spans="1:38" ht="53.25" customHeight="1" thickBot="1">
      <c r="A15" s="148" t="s">
        <v>397</v>
      </c>
      <c r="B15" s="151" t="s">
        <v>390</v>
      </c>
      <c r="C15" s="170">
        <v>0</v>
      </c>
      <c r="D15" s="170">
        <v>0</v>
      </c>
      <c r="E15" s="170">
        <v>0</v>
      </c>
      <c r="F15" s="170">
        <v>0</v>
      </c>
      <c r="G15" s="170">
        <v>0</v>
      </c>
      <c r="H15" s="170">
        <v>23170</v>
      </c>
      <c r="I15" s="170">
        <v>46818</v>
      </c>
      <c r="J15" s="170">
        <v>72052</v>
      </c>
      <c r="K15" s="170">
        <v>98605</v>
      </c>
      <c r="L15" s="170">
        <v>26000</v>
      </c>
      <c r="M15" s="170">
        <v>53284</v>
      </c>
      <c r="N15" s="170">
        <v>83233</v>
      </c>
      <c r="O15" s="170">
        <v>114665</v>
      </c>
      <c r="P15" s="160"/>
      <c r="Q15" s="164" t="s">
        <v>397</v>
      </c>
      <c r="R15" s="170">
        <v>0</v>
      </c>
      <c r="S15" s="170">
        <v>0</v>
      </c>
      <c r="T15" s="170">
        <v>0</v>
      </c>
      <c r="U15" s="170">
        <v>0</v>
      </c>
      <c r="V15" s="170">
        <v>23170</v>
      </c>
      <c r="W15" s="170">
        <v>23648</v>
      </c>
      <c r="X15" s="170">
        <f>+J15-I15</f>
        <v>25234</v>
      </c>
      <c r="Y15" s="170">
        <f>+K15-J15</f>
        <v>26553</v>
      </c>
      <c r="Z15" s="170">
        <f>+L15</f>
        <v>26000</v>
      </c>
      <c r="AA15" s="170">
        <f>+M15-Z15</f>
        <v>27284</v>
      </c>
      <c r="AB15" s="170">
        <f>+N15-M15</f>
        <v>29949</v>
      </c>
      <c r="AC15" s="170">
        <f>+O15-N15</f>
        <v>31432</v>
      </c>
      <c r="AD15" s="162"/>
      <c r="AE15" s="162"/>
      <c r="AF15" s="162"/>
      <c r="AG15" s="162"/>
      <c r="AH15" s="162"/>
      <c r="AI15" s="162"/>
      <c r="AJ15" s="162"/>
      <c r="AK15" s="162"/>
      <c r="AL15" s="162"/>
    </row>
    <row r="16" spans="1:38" ht="24" thickBot="1">
      <c r="A16" s="148" t="s">
        <v>398</v>
      </c>
      <c r="B16" s="151" t="s">
        <v>391</v>
      </c>
      <c r="C16" s="170">
        <v>5675</v>
      </c>
      <c r="D16" s="170">
        <v>2077</v>
      </c>
      <c r="E16" s="170">
        <v>4497</v>
      </c>
      <c r="F16" s="170">
        <v>6484</v>
      </c>
      <c r="G16" s="170">
        <v>9589</v>
      </c>
      <c r="H16" s="170">
        <v>4216</v>
      </c>
      <c r="I16" s="170">
        <v>9060</v>
      </c>
      <c r="J16" s="170">
        <v>14206</v>
      </c>
      <c r="K16" s="170">
        <v>18059</v>
      </c>
      <c r="L16" s="170">
        <v>4769</v>
      </c>
      <c r="M16" s="170">
        <v>7315</v>
      </c>
      <c r="N16" s="170">
        <v>9880</v>
      </c>
      <c r="O16" s="170">
        <v>12531</v>
      </c>
      <c r="P16" s="160"/>
      <c r="Q16" s="164" t="s">
        <v>398</v>
      </c>
      <c r="R16" s="170">
        <v>2077</v>
      </c>
      <c r="S16" s="170">
        <v>2420</v>
      </c>
      <c r="T16" s="170">
        <v>1987</v>
      </c>
      <c r="U16" s="170">
        <v>3105</v>
      </c>
      <c r="V16" s="170">
        <v>4216</v>
      </c>
      <c r="W16" s="170">
        <v>4844</v>
      </c>
      <c r="X16" s="170">
        <f>+J16-I16</f>
        <v>5146</v>
      </c>
      <c r="Y16" s="170">
        <f>+K16-J16</f>
        <v>3853</v>
      </c>
      <c r="Z16" s="170">
        <f>+L16</f>
        <v>4769</v>
      </c>
      <c r="AA16" s="170">
        <f>+M16-Z16</f>
        <v>2546</v>
      </c>
      <c r="AB16" s="170">
        <f>+N16-M16</f>
        <v>2565</v>
      </c>
      <c r="AC16" s="170">
        <f>+O16-N16</f>
        <v>2651</v>
      </c>
      <c r="AD16" s="162"/>
      <c r="AE16" s="162"/>
      <c r="AF16" s="162"/>
      <c r="AG16" s="162"/>
      <c r="AH16" s="162"/>
      <c r="AI16" s="162"/>
      <c r="AJ16" s="162"/>
      <c r="AK16" s="162"/>
      <c r="AL16" s="162"/>
    </row>
    <row r="17" spans="1:38" ht="15" thickBot="1">
      <c r="A17" s="149" t="s">
        <v>399</v>
      </c>
      <c r="B17" s="149" t="s">
        <v>164</v>
      </c>
      <c r="C17" s="171">
        <f aca="true" t="shared" si="13" ref="C17:J17">+C14+C7+C5</f>
        <v>2277354</v>
      </c>
      <c r="D17" s="171">
        <f t="shared" si="13"/>
        <v>576350</v>
      </c>
      <c r="E17" s="171">
        <f t="shared" si="13"/>
        <v>1169772</v>
      </c>
      <c r="F17" s="171">
        <f t="shared" si="13"/>
        <v>1783024</v>
      </c>
      <c r="G17" s="171">
        <f t="shared" si="13"/>
        <v>2398938</v>
      </c>
      <c r="H17" s="171">
        <f t="shared" si="13"/>
        <v>609595</v>
      </c>
      <c r="I17" s="171">
        <f t="shared" si="13"/>
        <v>1234043</v>
      </c>
      <c r="J17" s="171">
        <f t="shared" si="13"/>
        <v>1881424</v>
      </c>
      <c r="K17" s="171">
        <f>+K14+K7+K5</f>
        <v>2561919</v>
      </c>
      <c r="L17" s="171">
        <f>+L14+L7+L5</f>
        <v>694559</v>
      </c>
      <c r="M17" s="171">
        <f>+M14+M7+M5</f>
        <v>1487497</v>
      </c>
      <c r="N17" s="171">
        <f>+N14+N7+N5</f>
        <v>2427665</v>
      </c>
      <c r="O17" s="171">
        <f>+O14+O7+O5</f>
        <v>3374836</v>
      </c>
      <c r="P17" s="160"/>
      <c r="Q17" s="172" t="s">
        <v>399</v>
      </c>
      <c r="R17" s="171">
        <f aca="true" t="shared" si="14" ref="R17:Y17">+R14+R7+R5</f>
        <v>576350</v>
      </c>
      <c r="S17" s="171">
        <f t="shared" si="14"/>
        <v>593422</v>
      </c>
      <c r="T17" s="171">
        <f t="shared" si="14"/>
        <v>613252</v>
      </c>
      <c r="U17" s="171">
        <f t="shared" si="14"/>
        <v>615914</v>
      </c>
      <c r="V17" s="171">
        <f t="shared" si="14"/>
        <v>609595</v>
      </c>
      <c r="W17" s="171">
        <f t="shared" si="14"/>
        <v>624448</v>
      </c>
      <c r="X17" s="171">
        <f t="shared" si="14"/>
        <v>647381</v>
      </c>
      <c r="Y17" s="171">
        <f t="shared" si="14"/>
        <v>680495</v>
      </c>
      <c r="Z17" s="171">
        <f>+Z14+Z7+Z5</f>
        <v>694559</v>
      </c>
      <c r="AA17" s="171">
        <f>+AA14+AA7+AA5</f>
        <v>792938</v>
      </c>
      <c r="AB17" s="171">
        <f>+AB14+AB7+AB5</f>
        <v>940168</v>
      </c>
      <c r="AC17" s="171">
        <f>+AC14+AC7+AC5</f>
        <v>947171</v>
      </c>
      <c r="AD17" s="162"/>
      <c r="AE17" s="162"/>
      <c r="AF17" s="162"/>
      <c r="AG17" s="162"/>
      <c r="AH17" s="162"/>
      <c r="AI17" s="162"/>
      <c r="AJ17" s="162"/>
      <c r="AK17" s="162"/>
      <c r="AL17" s="162"/>
    </row>
    <row r="18" spans="2:22" ht="15" thickBot="1">
      <c r="B18"/>
      <c r="C18"/>
      <c r="D18"/>
      <c r="E18"/>
      <c r="F18"/>
      <c r="G18"/>
      <c r="H18"/>
      <c r="I18"/>
      <c r="J18"/>
      <c r="K18"/>
      <c r="L18"/>
      <c r="M18"/>
      <c r="N18"/>
      <c r="O18"/>
      <c r="R18"/>
      <c r="S18"/>
      <c r="T18"/>
      <c r="U18"/>
      <c r="V18"/>
    </row>
    <row r="19" spans="1:29" ht="24" thickBot="1">
      <c r="A19" s="152" t="s">
        <v>402</v>
      </c>
      <c r="B19" s="150"/>
      <c r="C19" s="106" t="s">
        <v>370</v>
      </c>
      <c r="D19" s="106" t="s">
        <v>273</v>
      </c>
      <c r="E19" s="106" t="s">
        <v>278</v>
      </c>
      <c r="F19" s="106" t="s">
        <v>286</v>
      </c>
      <c r="G19" s="106" t="s">
        <v>369</v>
      </c>
      <c r="H19" s="106" t="s">
        <v>296</v>
      </c>
      <c r="I19" s="106" t="s">
        <v>383</v>
      </c>
      <c r="J19" s="106" t="s">
        <v>429</v>
      </c>
      <c r="K19" s="106" t="s">
        <v>435</v>
      </c>
      <c r="L19" s="106" t="s">
        <v>437</v>
      </c>
      <c r="M19" s="106" t="s">
        <v>447</v>
      </c>
      <c r="N19" s="106" t="s">
        <v>452</v>
      </c>
      <c r="O19" s="106" t="s">
        <v>455</v>
      </c>
      <c r="Q19" s="152" t="s">
        <v>402</v>
      </c>
      <c r="R19" s="106" t="s">
        <v>273</v>
      </c>
      <c r="S19" s="106" t="s">
        <v>284</v>
      </c>
      <c r="T19" s="106" t="s">
        <v>287</v>
      </c>
      <c r="U19" s="106" t="s">
        <v>372</v>
      </c>
      <c r="V19" s="106" t="s">
        <v>296</v>
      </c>
      <c r="W19" s="106" t="s">
        <v>378</v>
      </c>
      <c r="X19" s="106" t="s">
        <v>428</v>
      </c>
      <c r="Y19" s="106" t="s">
        <v>433</v>
      </c>
      <c r="Z19" s="106" t="s">
        <v>437</v>
      </c>
      <c r="AA19" s="106" t="s">
        <v>448</v>
      </c>
      <c r="AB19" s="106" t="s">
        <v>453</v>
      </c>
      <c r="AC19" s="106" t="s">
        <v>459</v>
      </c>
    </row>
    <row r="20" spans="1:38" ht="15" thickBot="1">
      <c r="A20" s="153" t="s">
        <v>346</v>
      </c>
      <c r="B20" s="144" t="s">
        <v>392</v>
      </c>
      <c r="C20" s="159">
        <f>+C21+C22+C23+C24+C25+C27</f>
        <v>-770981</v>
      </c>
      <c r="D20" s="159">
        <f aca="true" t="shared" si="15" ref="D20:K20">+D21+D22+D23+D24+D25+D27</f>
        <v>-182763</v>
      </c>
      <c r="E20" s="159">
        <f t="shared" si="15"/>
        <v>-355331</v>
      </c>
      <c r="F20" s="159">
        <f t="shared" si="15"/>
        <v>-530209</v>
      </c>
      <c r="G20" s="159">
        <f t="shared" si="15"/>
        <v>-702075</v>
      </c>
      <c r="H20" s="159">
        <f t="shared" si="15"/>
        <v>-181234</v>
      </c>
      <c r="I20" s="159">
        <f t="shared" si="15"/>
        <v>-365072</v>
      </c>
      <c r="J20" s="159">
        <f t="shared" si="15"/>
        <v>-549406</v>
      </c>
      <c r="K20" s="159">
        <f t="shared" si="15"/>
        <v>-744163</v>
      </c>
      <c r="L20" s="159">
        <f>+L21+L22+L23+L24+L25+L27+L26</f>
        <v>-210527</v>
      </c>
      <c r="M20" s="159">
        <f>+M21+M22+M23+M24+M25+M27+M26</f>
        <v>-430889</v>
      </c>
      <c r="N20" s="159">
        <f>+N21+N22+N23+N24+N25+N27+N26</f>
        <v>-683439</v>
      </c>
      <c r="O20" s="159">
        <f>+O21+O22+O23+O24+O25+O27+O26</f>
        <v>-937756</v>
      </c>
      <c r="P20" s="160"/>
      <c r="Q20" s="161" t="s">
        <v>346</v>
      </c>
      <c r="R20" s="159">
        <f>+R21+R22+R23+R24+R25+R27</f>
        <v>-182763</v>
      </c>
      <c r="S20" s="159">
        <f aca="true" t="shared" si="16" ref="S20:Y20">+S21+S22+S23+S24+S25+S27</f>
        <v>-172568</v>
      </c>
      <c r="T20" s="159">
        <f t="shared" si="16"/>
        <v>-174878</v>
      </c>
      <c r="U20" s="159">
        <f t="shared" si="16"/>
        <v>-171866</v>
      </c>
      <c r="V20" s="159">
        <f t="shared" si="16"/>
        <v>-181234</v>
      </c>
      <c r="W20" s="159">
        <f t="shared" si="16"/>
        <v>-183838</v>
      </c>
      <c r="X20" s="159">
        <f t="shared" si="16"/>
        <v>-184334</v>
      </c>
      <c r="Y20" s="159">
        <f t="shared" si="16"/>
        <v>-194757</v>
      </c>
      <c r="Z20" s="159">
        <f>+Z21+Z22+Z23+Z24+Z25+Z27+Z26</f>
        <v>-210527</v>
      </c>
      <c r="AA20" s="159">
        <f>+AA21+AA22+AA23+AA24+AA25+AA27+AA26</f>
        <v>-220362</v>
      </c>
      <c r="AB20" s="159">
        <f>+AB21+AB22+AB23+AB24+AB25+AB27+AB26</f>
        <v>-252550</v>
      </c>
      <c r="AC20" s="159">
        <f>+AC21+AC22+AC23+AC24+AC25+AC27+AC26</f>
        <v>-254317</v>
      </c>
      <c r="AD20" s="162"/>
      <c r="AE20" s="162"/>
      <c r="AF20" s="162"/>
      <c r="AG20" s="162"/>
      <c r="AJ20" s="162"/>
      <c r="AK20" s="162"/>
      <c r="AL20" s="162"/>
    </row>
    <row r="21" spans="1:38" ht="24" thickBot="1">
      <c r="A21" s="148" t="s">
        <v>401</v>
      </c>
      <c r="B21" s="155" t="s">
        <v>349</v>
      </c>
      <c r="C21" s="163">
        <v>-23446</v>
      </c>
      <c r="D21" s="163">
        <v>-6393</v>
      </c>
      <c r="E21" s="163">
        <v>-13471</v>
      </c>
      <c r="F21" s="163">
        <v>-22478</v>
      </c>
      <c r="G21" s="163">
        <v>-29133</v>
      </c>
      <c r="H21" s="163">
        <v>-6313</v>
      </c>
      <c r="I21" s="163">
        <v>-9984</v>
      </c>
      <c r="J21" s="163">
        <v>-15476</v>
      </c>
      <c r="K21" s="163">
        <v>-21816</v>
      </c>
      <c r="L21" s="163">
        <v>-6709</v>
      </c>
      <c r="M21" s="163">
        <v>-14478</v>
      </c>
      <c r="N21" s="163">
        <v>-22137</v>
      </c>
      <c r="O21" s="163">
        <v>-29424</v>
      </c>
      <c r="P21" s="160"/>
      <c r="Q21" s="164" t="s">
        <v>403</v>
      </c>
      <c r="R21" s="163">
        <v>-6393</v>
      </c>
      <c r="S21" s="163">
        <v>-7078</v>
      </c>
      <c r="T21" s="163">
        <v>-9007</v>
      </c>
      <c r="U21" s="163">
        <v>-6655</v>
      </c>
      <c r="V21" s="163">
        <v>-6313</v>
      </c>
      <c r="W21" s="163">
        <v>-3671</v>
      </c>
      <c r="X21" s="163">
        <f aca="true" t="shared" si="17" ref="X21:X28">+J21-I21</f>
        <v>-5492</v>
      </c>
      <c r="Y21" s="170">
        <f aca="true" t="shared" si="18" ref="Y21:Y28">+K21-J21</f>
        <v>-6340</v>
      </c>
      <c r="Z21" s="170">
        <f aca="true" t="shared" si="19" ref="Z21:Z28">+L21</f>
        <v>-6709</v>
      </c>
      <c r="AA21" s="170">
        <f aca="true" t="shared" si="20" ref="AA21:AA28">+M21-Z21</f>
        <v>-7769</v>
      </c>
      <c r="AB21" s="170">
        <f aca="true" t="shared" si="21" ref="AB21:AB28">+N21-M21</f>
        <v>-7659</v>
      </c>
      <c r="AC21" s="170">
        <f aca="true" t="shared" si="22" ref="AC21:AC28">+O21-N21</f>
        <v>-7287</v>
      </c>
      <c r="AD21" s="162"/>
      <c r="AE21" s="162"/>
      <c r="AF21" s="162"/>
      <c r="AG21" s="162"/>
      <c r="AJ21" s="162"/>
      <c r="AK21" s="162"/>
      <c r="AL21" s="162"/>
    </row>
    <row r="22" spans="1:38" ht="15" thickBot="1">
      <c r="A22" s="148" t="s">
        <v>350</v>
      </c>
      <c r="B22" s="155" t="s">
        <v>137</v>
      </c>
      <c r="C22" s="163">
        <v>-690045</v>
      </c>
      <c r="D22" s="163">
        <v>-160720</v>
      </c>
      <c r="E22" s="163">
        <v>-313778</v>
      </c>
      <c r="F22" s="163">
        <v>-465691</v>
      </c>
      <c r="G22" s="163">
        <v>-615992</v>
      </c>
      <c r="H22" s="163">
        <v>-158741</v>
      </c>
      <c r="I22" s="163">
        <v>-322940</v>
      </c>
      <c r="J22" s="163">
        <v>-485494</v>
      </c>
      <c r="K22" s="163">
        <v>-660422</v>
      </c>
      <c r="L22" s="163">
        <v>-182830</v>
      </c>
      <c r="M22" s="163">
        <v>-370947</v>
      </c>
      <c r="N22" s="163">
        <v>-587544</v>
      </c>
      <c r="O22" s="163">
        <v>-806973</v>
      </c>
      <c r="P22" s="160"/>
      <c r="Q22" s="164" t="s">
        <v>350</v>
      </c>
      <c r="R22" s="163">
        <v>-160720</v>
      </c>
      <c r="S22" s="163">
        <v>-153058</v>
      </c>
      <c r="T22" s="163">
        <v>-151913</v>
      </c>
      <c r="U22" s="163">
        <v>-150301</v>
      </c>
      <c r="V22" s="163">
        <v>-158741</v>
      </c>
      <c r="W22" s="163">
        <v>-164199</v>
      </c>
      <c r="X22" s="163">
        <f t="shared" si="17"/>
        <v>-162554</v>
      </c>
      <c r="Y22" s="170">
        <f t="shared" si="18"/>
        <v>-174928</v>
      </c>
      <c r="Z22" s="170">
        <f t="shared" si="19"/>
        <v>-182830</v>
      </c>
      <c r="AA22" s="170">
        <f t="shared" si="20"/>
        <v>-188117</v>
      </c>
      <c r="AB22" s="170">
        <f t="shared" si="21"/>
        <v>-216597</v>
      </c>
      <c r="AC22" s="170">
        <f t="shared" si="22"/>
        <v>-219429</v>
      </c>
      <c r="AD22" s="162"/>
      <c r="AE22" s="162"/>
      <c r="AF22" s="162"/>
      <c r="AG22" s="162"/>
      <c r="AJ22" s="162"/>
      <c r="AK22" s="162"/>
      <c r="AL22" s="162"/>
    </row>
    <row r="23" spans="1:38" ht="15" thickBot="1">
      <c r="A23" s="148" t="s">
        <v>376</v>
      </c>
      <c r="B23" s="155" t="s">
        <v>388</v>
      </c>
      <c r="C23" s="163">
        <v>-10815</v>
      </c>
      <c r="D23" s="163">
        <v>-4225</v>
      </c>
      <c r="E23" s="163">
        <v>-7185</v>
      </c>
      <c r="F23" s="163">
        <v>-10925</v>
      </c>
      <c r="G23" s="163">
        <v>-14052</v>
      </c>
      <c r="H23" s="163">
        <v>-2117</v>
      </c>
      <c r="I23" s="163">
        <v>-4472</v>
      </c>
      <c r="J23" s="163">
        <v>-9440</v>
      </c>
      <c r="K23" s="163">
        <v>-11584</v>
      </c>
      <c r="L23" s="163">
        <v>-2479</v>
      </c>
      <c r="M23" s="163">
        <v>-3273</v>
      </c>
      <c r="N23" s="163">
        <v>-4414</v>
      </c>
      <c r="O23" s="163">
        <v>-5997</v>
      </c>
      <c r="P23" s="160"/>
      <c r="Q23" s="164" t="s">
        <v>376</v>
      </c>
      <c r="R23" s="163">
        <v>-4225</v>
      </c>
      <c r="S23" s="163">
        <v>-2960</v>
      </c>
      <c r="T23" s="163">
        <v>-3740</v>
      </c>
      <c r="U23" s="163">
        <v>-3127</v>
      </c>
      <c r="V23" s="163">
        <v>-2117</v>
      </c>
      <c r="W23" s="163">
        <v>-2355</v>
      </c>
      <c r="X23" s="163">
        <f t="shared" si="17"/>
        <v>-4968</v>
      </c>
      <c r="Y23" s="170">
        <f t="shared" si="18"/>
        <v>-2144</v>
      </c>
      <c r="Z23" s="170">
        <f t="shared" si="19"/>
        <v>-2479</v>
      </c>
      <c r="AA23" s="170">
        <f t="shared" si="20"/>
        <v>-794</v>
      </c>
      <c r="AB23" s="170">
        <f t="shared" si="21"/>
        <v>-1141</v>
      </c>
      <c r="AC23" s="170">
        <f t="shared" si="22"/>
        <v>-1583</v>
      </c>
      <c r="AD23" s="162"/>
      <c r="AE23" s="162"/>
      <c r="AF23" s="162"/>
      <c r="AG23" s="162"/>
      <c r="AJ23" s="162"/>
      <c r="AK23" s="162"/>
      <c r="AL23" s="162"/>
    </row>
    <row r="24" spans="1:38" ht="15" thickBot="1">
      <c r="A24" s="148" t="s">
        <v>351</v>
      </c>
      <c r="B24" s="155" t="s">
        <v>352</v>
      </c>
      <c r="C24" s="163">
        <v>-33831</v>
      </c>
      <c r="D24" s="163">
        <v>-8467</v>
      </c>
      <c r="E24" s="163">
        <v>-15033</v>
      </c>
      <c r="F24" s="163">
        <v>-22364</v>
      </c>
      <c r="G24" s="163">
        <v>-29677</v>
      </c>
      <c r="H24" s="163">
        <v>-6969</v>
      </c>
      <c r="I24" s="163">
        <v>-13422</v>
      </c>
      <c r="J24" s="163">
        <v>-17544</v>
      </c>
      <c r="K24" s="163">
        <v>-21685</v>
      </c>
      <c r="L24" s="163">
        <v>-4125</v>
      </c>
      <c r="M24" s="163">
        <v>-9840</v>
      </c>
      <c r="N24" s="163">
        <v>-18169</v>
      </c>
      <c r="O24" s="163">
        <v>-26185</v>
      </c>
      <c r="P24" s="160"/>
      <c r="Q24" s="164" t="s">
        <v>351</v>
      </c>
      <c r="R24" s="163">
        <v>-8467</v>
      </c>
      <c r="S24" s="163">
        <v>-6566</v>
      </c>
      <c r="T24" s="163">
        <v>-7331</v>
      </c>
      <c r="U24" s="163">
        <v>-7313</v>
      </c>
      <c r="V24" s="163">
        <v>-6969</v>
      </c>
      <c r="W24" s="163">
        <v>-6453</v>
      </c>
      <c r="X24" s="163">
        <f t="shared" si="17"/>
        <v>-4122</v>
      </c>
      <c r="Y24" s="170">
        <f t="shared" si="18"/>
        <v>-4141</v>
      </c>
      <c r="Z24" s="170">
        <f t="shared" si="19"/>
        <v>-4125</v>
      </c>
      <c r="AA24" s="170">
        <f t="shared" si="20"/>
        <v>-5715</v>
      </c>
      <c r="AB24" s="170">
        <f t="shared" si="21"/>
        <v>-8329</v>
      </c>
      <c r="AC24" s="170">
        <f t="shared" si="22"/>
        <v>-8016</v>
      </c>
      <c r="AD24" s="162"/>
      <c r="AE24" s="162"/>
      <c r="AF24" s="162"/>
      <c r="AG24" s="162"/>
      <c r="AJ24" s="162"/>
      <c r="AK24" s="162"/>
      <c r="AL24" s="162"/>
    </row>
    <row r="25" spans="1:38" ht="15" thickBot="1">
      <c r="A25" s="148" t="s">
        <v>48</v>
      </c>
      <c r="B25" s="155" t="s">
        <v>142</v>
      </c>
      <c r="C25" s="163">
        <v>-12844</v>
      </c>
      <c r="D25" s="163">
        <v>-2958</v>
      </c>
      <c r="E25" s="163">
        <v>-5864</v>
      </c>
      <c r="F25" s="163">
        <v>-8751</v>
      </c>
      <c r="G25" s="163">
        <v>-13221</v>
      </c>
      <c r="H25" s="163">
        <v>-7094</v>
      </c>
      <c r="I25" s="163">
        <v>-14254</v>
      </c>
      <c r="J25" s="163">
        <v>-21452</v>
      </c>
      <c r="K25" s="163">
        <v>-28656</v>
      </c>
      <c r="L25" s="163">
        <v>-12733</v>
      </c>
      <c r="M25" s="163">
        <v>-28594</v>
      </c>
      <c r="N25" s="163">
        <v>-45163</v>
      </c>
      <c r="O25" s="163">
        <v>-60936</v>
      </c>
      <c r="P25" s="160"/>
      <c r="Q25" s="164" t="s">
        <v>48</v>
      </c>
      <c r="R25" s="163">
        <v>-2958</v>
      </c>
      <c r="S25" s="163">
        <v>-2906</v>
      </c>
      <c r="T25" s="163">
        <v>-2887</v>
      </c>
      <c r="U25" s="163">
        <v>-4470</v>
      </c>
      <c r="V25" s="163">
        <v>-7094</v>
      </c>
      <c r="W25" s="163">
        <v>-7160</v>
      </c>
      <c r="X25" s="163">
        <f t="shared" si="17"/>
        <v>-7198</v>
      </c>
      <c r="Y25" s="170">
        <f t="shared" si="18"/>
        <v>-7204</v>
      </c>
      <c r="Z25" s="170">
        <f t="shared" si="19"/>
        <v>-12733</v>
      </c>
      <c r="AA25" s="170">
        <f t="shared" si="20"/>
        <v>-15861</v>
      </c>
      <c r="AB25" s="170">
        <f t="shared" si="21"/>
        <v>-16569</v>
      </c>
      <c r="AC25" s="170">
        <f t="shared" si="22"/>
        <v>-15773</v>
      </c>
      <c r="AD25" s="162"/>
      <c r="AE25" s="162"/>
      <c r="AF25" s="162"/>
      <c r="AG25" s="162"/>
      <c r="AJ25" s="162"/>
      <c r="AK25" s="162"/>
      <c r="AL25" s="162"/>
    </row>
    <row r="26" spans="1:38" s="194" customFormat="1" ht="15" thickBot="1">
      <c r="A26" s="187" t="s">
        <v>439</v>
      </c>
      <c r="B26" s="189" t="s">
        <v>444</v>
      </c>
      <c r="C26" s="190"/>
      <c r="D26" s="190"/>
      <c r="E26" s="190"/>
      <c r="F26" s="190"/>
      <c r="G26" s="190"/>
      <c r="H26" s="191" t="s">
        <v>412</v>
      </c>
      <c r="I26" s="191" t="s">
        <v>412</v>
      </c>
      <c r="J26" s="191" t="s">
        <v>412</v>
      </c>
      <c r="K26" s="191" t="s">
        <v>412</v>
      </c>
      <c r="L26" s="190">
        <v>-1651</v>
      </c>
      <c r="M26" s="190">
        <v>-3668</v>
      </c>
      <c r="N26" s="190">
        <v>-5647</v>
      </c>
      <c r="O26" s="190">
        <v>-7876</v>
      </c>
      <c r="P26" s="192"/>
      <c r="Q26" s="187" t="s">
        <v>439</v>
      </c>
      <c r="R26" s="190"/>
      <c r="S26" s="190"/>
      <c r="T26" s="190"/>
      <c r="U26" s="190"/>
      <c r="V26" s="191" t="s">
        <v>412</v>
      </c>
      <c r="W26" s="191" t="s">
        <v>412</v>
      </c>
      <c r="X26" s="191" t="s">
        <v>412</v>
      </c>
      <c r="Y26" s="191" t="s">
        <v>412</v>
      </c>
      <c r="Z26" s="186">
        <f t="shared" si="19"/>
        <v>-1651</v>
      </c>
      <c r="AA26" s="186">
        <f t="shared" si="20"/>
        <v>-2017</v>
      </c>
      <c r="AB26" s="186">
        <f t="shared" si="21"/>
        <v>-1979</v>
      </c>
      <c r="AC26" s="186">
        <f t="shared" si="22"/>
        <v>-2229</v>
      </c>
      <c r="AD26" s="193"/>
      <c r="AE26" s="193"/>
      <c r="AF26" s="193"/>
      <c r="AG26" s="193"/>
      <c r="AJ26" s="193"/>
      <c r="AK26" s="193"/>
      <c r="AL26" s="193"/>
    </row>
    <row r="27" spans="1:38" ht="15" thickBot="1">
      <c r="A27" s="148" t="s">
        <v>34</v>
      </c>
      <c r="B27" s="155" t="s">
        <v>339</v>
      </c>
      <c r="C27" s="165">
        <v>0</v>
      </c>
      <c r="D27" s="165">
        <v>0</v>
      </c>
      <c r="E27" s="165">
        <v>0</v>
      </c>
      <c r="F27" s="165">
        <v>0</v>
      </c>
      <c r="G27" s="165">
        <v>0</v>
      </c>
      <c r="H27" s="165">
        <v>0</v>
      </c>
      <c r="I27" s="165">
        <v>0</v>
      </c>
      <c r="J27" s="165">
        <v>0</v>
      </c>
      <c r="K27" s="165">
        <v>0</v>
      </c>
      <c r="L27" s="165">
        <v>0</v>
      </c>
      <c r="M27" s="165">
        <v>-89</v>
      </c>
      <c r="N27" s="165">
        <v>-365</v>
      </c>
      <c r="O27" s="165">
        <v>-365</v>
      </c>
      <c r="P27" s="160"/>
      <c r="Q27" s="164" t="s">
        <v>34</v>
      </c>
      <c r="R27" s="165">
        <v>0</v>
      </c>
      <c r="S27" s="165">
        <v>0</v>
      </c>
      <c r="T27" s="165">
        <v>0</v>
      </c>
      <c r="U27" s="165">
        <v>0</v>
      </c>
      <c r="V27" s="173">
        <v>0</v>
      </c>
      <c r="W27" s="165">
        <v>0</v>
      </c>
      <c r="X27" s="165">
        <f t="shared" si="17"/>
        <v>0</v>
      </c>
      <c r="Y27" s="170">
        <f t="shared" si="18"/>
        <v>0</v>
      </c>
      <c r="Z27" s="170">
        <f t="shared" si="19"/>
        <v>0</v>
      </c>
      <c r="AA27" s="170">
        <f t="shared" si="20"/>
        <v>-89</v>
      </c>
      <c r="AB27" s="170">
        <f t="shared" si="21"/>
        <v>-276</v>
      </c>
      <c r="AC27" s="170">
        <f t="shared" si="22"/>
        <v>0</v>
      </c>
      <c r="AD27" s="162"/>
      <c r="AE27" s="162"/>
      <c r="AF27" s="162"/>
      <c r="AG27" s="162"/>
      <c r="AJ27" s="162"/>
      <c r="AK27" s="162"/>
      <c r="AL27" s="162"/>
    </row>
    <row r="28" spans="1:38" ht="15" thickBot="1">
      <c r="A28" s="154" t="s">
        <v>72</v>
      </c>
      <c r="B28" s="145" t="s">
        <v>368</v>
      </c>
      <c r="C28" s="163">
        <v>-535</v>
      </c>
      <c r="D28" s="163">
        <v>-99</v>
      </c>
      <c r="E28" s="163">
        <v>-184</v>
      </c>
      <c r="F28" s="163">
        <v>-277</v>
      </c>
      <c r="G28" s="163">
        <v>-395</v>
      </c>
      <c r="H28" s="163">
        <v>-70</v>
      </c>
      <c r="I28" s="163">
        <v>-140</v>
      </c>
      <c r="J28" s="163">
        <v>-212</v>
      </c>
      <c r="K28" s="163">
        <v>-281</v>
      </c>
      <c r="L28" s="163">
        <v>-40</v>
      </c>
      <c r="M28" s="163">
        <v>-81</v>
      </c>
      <c r="N28" s="163">
        <v>-121</v>
      </c>
      <c r="O28" s="163">
        <v>-161</v>
      </c>
      <c r="P28" s="160"/>
      <c r="Q28" s="166" t="s">
        <v>72</v>
      </c>
      <c r="R28" s="163">
        <v>-99</v>
      </c>
      <c r="S28" s="163">
        <v>-85</v>
      </c>
      <c r="T28" s="163">
        <v>-93</v>
      </c>
      <c r="U28" s="163">
        <v>-118</v>
      </c>
      <c r="V28" s="163">
        <v>-70</v>
      </c>
      <c r="W28" s="163">
        <v>-70</v>
      </c>
      <c r="X28" s="163">
        <f t="shared" si="17"/>
        <v>-72</v>
      </c>
      <c r="Y28" s="170">
        <f t="shared" si="18"/>
        <v>-69</v>
      </c>
      <c r="Z28" s="170">
        <f t="shared" si="19"/>
        <v>-40</v>
      </c>
      <c r="AA28" s="170">
        <f t="shared" si="20"/>
        <v>-41</v>
      </c>
      <c r="AB28" s="170">
        <f t="shared" si="21"/>
        <v>-40</v>
      </c>
      <c r="AC28" s="170">
        <f t="shared" si="22"/>
        <v>-40</v>
      </c>
      <c r="AD28" s="162"/>
      <c r="AE28" s="162"/>
      <c r="AF28" s="162"/>
      <c r="AG28" s="162"/>
      <c r="AJ28" s="162"/>
      <c r="AK28" s="162"/>
      <c r="AL28" s="162"/>
    </row>
    <row r="29" spans="1:38" ht="15" thickBot="1">
      <c r="A29" s="149" t="s">
        <v>73</v>
      </c>
      <c r="B29" s="146" t="s">
        <v>164</v>
      </c>
      <c r="C29" s="167">
        <f>+C28+C20</f>
        <v>-771516</v>
      </c>
      <c r="D29" s="167">
        <f aca="true" t="shared" si="23" ref="D29:K29">+D28+D20</f>
        <v>-182862</v>
      </c>
      <c r="E29" s="167">
        <f t="shared" si="23"/>
        <v>-355515</v>
      </c>
      <c r="F29" s="167">
        <f t="shared" si="23"/>
        <v>-530486</v>
      </c>
      <c r="G29" s="167">
        <f t="shared" si="23"/>
        <v>-702470</v>
      </c>
      <c r="H29" s="167">
        <f t="shared" si="23"/>
        <v>-181304</v>
      </c>
      <c r="I29" s="167">
        <f t="shared" si="23"/>
        <v>-365212</v>
      </c>
      <c r="J29" s="167">
        <f t="shared" si="23"/>
        <v>-549618</v>
      </c>
      <c r="K29" s="167">
        <f t="shared" si="23"/>
        <v>-744444</v>
      </c>
      <c r="L29" s="167">
        <f>+L28+L20</f>
        <v>-210567</v>
      </c>
      <c r="M29" s="167">
        <f>+M28+M20</f>
        <v>-430970</v>
      </c>
      <c r="N29" s="167">
        <f>+N28+N20</f>
        <v>-683560</v>
      </c>
      <c r="O29" s="167">
        <f>+O28+O20</f>
        <v>-937917</v>
      </c>
      <c r="P29" s="160"/>
      <c r="Q29" s="172" t="s">
        <v>73</v>
      </c>
      <c r="R29" s="167">
        <f>+R28+R20</f>
        <v>-182862</v>
      </c>
      <c r="S29" s="167">
        <f aca="true" t="shared" si="24" ref="S29:Y29">+S28+S20</f>
        <v>-172653</v>
      </c>
      <c r="T29" s="167">
        <f t="shared" si="24"/>
        <v>-174971</v>
      </c>
      <c r="U29" s="167">
        <f t="shared" si="24"/>
        <v>-171984</v>
      </c>
      <c r="V29" s="167">
        <f t="shared" si="24"/>
        <v>-181304</v>
      </c>
      <c r="W29" s="167">
        <f t="shared" si="24"/>
        <v>-183908</v>
      </c>
      <c r="X29" s="167">
        <f t="shared" si="24"/>
        <v>-184406</v>
      </c>
      <c r="Y29" s="167">
        <f t="shared" si="24"/>
        <v>-194826</v>
      </c>
      <c r="Z29" s="167">
        <f>+Z28+Z20</f>
        <v>-210567</v>
      </c>
      <c r="AA29" s="167">
        <f>+AA28+AA20</f>
        <v>-220403</v>
      </c>
      <c r="AB29" s="167">
        <f>+AB28+AB20</f>
        <v>-252590</v>
      </c>
      <c r="AC29" s="167">
        <f>+AC28+AC20</f>
        <v>-254357</v>
      </c>
      <c r="AD29" s="162"/>
      <c r="AE29" s="162"/>
      <c r="AF29" s="162"/>
      <c r="AG29" s="162"/>
      <c r="AJ29" s="162"/>
      <c r="AK29" s="162"/>
      <c r="AL29" s="162"/>
    </row>
    <row r="30" spans="1:38" ht="14.25">
      <c r="A30" s="195" t="s">
        <v>441</v>
      </c>
      <c r="B30" s="195" t="s">
        <v>440</v>
      </c>
      <c r="C30" s="160"/>
      <c r="D30" s="160"/>
      <c r="E30" s="160"/>
      <c r="F30" s="160"/>
      <c r="G30" s="160"/>
      <c r="H30" s="160"/>
      <c r="I30" s="160"/>
      <c r="J30" s="160"/>
      <c r="K30" s="160"/>
      <c r="L30" s="160"/>
      <c r="M30" s="160"/>
      <c r="N30" s="160"/>
      <c r="O30" s="160"/>
      <c r="P30" s="160"/>
      <c r="Q30" s="160"/>
      <c r="R30" s="160"/>
      <c r="S30" s="160"/>
      <c r="T30" s="160"/>
      <c r="U30" s="160"/>
      <c r="V30" s="160"/>
      <c r="W30" s="162"/>
      <c r="X30" s="162"/>
      <c r="Y30" s="162"/>
      <c r="Z30" s="162"/>
      <c r="AA30" s="162"/>
      <c r="AB30" s="162"/>
      <c r="AC30" s="162"/>
      <c r="AD30" s="162"/>
      <c r="AJ30" s="162"/>
      <c r="AK30" s="162"/>
      <c r="AL30" s="162"/>
    </row>
    <row r="32" spans="34:35" ht="14.25">
      <c r="AH32" s="162"/>
      <c r="AI32" s="162"/>
    </row>
    <row r="33" spans="34:35" ht="14.25">
      <c r="AH33" s="162"/>
      <c r="AI33" s="162"/>
    </row>
    <row r="34" spans="34:35" ht="14.25">
      <c r="AH34" s="162"/>
      <c r="AI34" s="162"/>
    </row>
    <row r="35" spans="34:35" ht="14.25">
      <c r="AH35" s="162"/>
      <c r="AI35" s="162"/>
    </row>
    <row r="36" spans="34:35" ht="14.25">
      <c r="AH36" s="162"/>
      <c r="AI36" s="162"/>
    </row>
    <row r="37" spans="34:35" ht="14.25">
      <c r="AH37" s="162"/>
      <c r="AI37" s="162"/>
    </row>
    <row r="38" spans="34:35" ht="14.25">
      <c r="AH38" s="162"/>
      <c r="AI38" s="162"/>
    </row>
    <row r="39" spans="34:35" ht="14.25">
      <c r="AH39" s="162"/>
      <c r="AI39" s="162"/>
    </row>
    <row r="40" spans="34:35" ht="14.25">
      <c r="AH40" s="162"/>
      <c r="AI40" s="162"/>
    </row>
    <row r="41" spans="34:35" ht="14.25">
      <c r="AH41" s="162"/>
      <c r="AI41" s="162"/>
    </row>
  </sheetData>
  <sheetProtection/>
  <printOptions/>
  <pageMargins left="0.7" right="0.7" top="0.75" bottom="0.75" header="0.3" footer="0.3"/>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BF64"/>
  <sheetViews>
    <sheetView zoomScale="90" zoomScaleNormal="90" workbookViewId="0" topLeftCell="A1">
      <selection activeCell="A1" sqref="A1"/>
    </sheetView>
  </sheetViews>
  <sheetFormatPr defaultColWidth="8.75390625" defaultRowHeight="16.5" outlineLevelCol="1"/>
  <cols>
    <col min="1" max="1" width="33.625" style="124" customWidth="1"/>
    <col min="2" max="2" width="38.25390625" style="124" customWidth="1"/>
    <col min="3" max="9" width="12.25390625" style="1" hidden="1" customWidth="1" outlineLevel="1"/>
    <col min="10" max="10" width="10.625" style="1" hidden="1" customWidth="1" outlineLevel="1"/>
    <col min="11" max="11" width="12.25390625" style="1" hidden="1" customWidth="1" outlineLevel="1" collapsed="1"/>
    <col min="12" max="14" width="12.25390625" style="1" hidden="1" customWidth="1" outlineLevel="1"/>
    <col min="15" max="15" width="12.25390625" style="1" hidden="1" customWidth="1" collapsed="1"/>
    <col min="16" max="18" width="12.25390625" style="1" hidden="1" customWidth="1"/>
    <col min="19" max="21" width="8.875" style="1" hidden="1" customWidth="1"/>
    <col min="22" max="26" width="10.625" style="1" customWidth="1"/>
    <col min="27" max="27" width="3.125" style="1" customWidth="1"/>
    <col min="28" max="28" width="34.25390625" style="1" customWidth="1"/>
    <col min="29" max="35" width="11.125" style="1" hidden="1" customWidth="1"/>
    <col min="36" max="36" width="12.25390625" style="1" hidden="1" customWidth="1"/>
    <col min="37" max="37" width="12.25390625" style="1" hidden="1" customWidth="1" collapsed="1"/>
    <col min="38" max="38" width="12.25390625" style="1" hidden="1" customWidth="1"/>
    <col min="39" max="39" width="12.25390625" style="1" hidden="1" customWidth="1" collapsed="1"/>
    <col min="40" max="42" width="12.25390625" style="1" hidden="1" customWidth="1"/>
    <col min="43" max="43" width="12.625" style="72" hidden="1" customWidth="1"/>
    <col min="44" max="44" width="9.875" style="72" hidden="1" customWidth="1"/>
    <col min="45" max="45" width="9.25390625" style="1" hidden="1" customWidth="1"/>
    <col min="46" max="46" width="9.00390625" style="72" hidden="1" customWidth="1"/>
    <col min="47" max="47" width="9.125" style="72" hidden="1" customWidth="1"/>
    <col min="48" max="48" width="9.25390625" style="72" customWidth="1"/>
    <col min="49" max="52" width="9.625" style="72" customWidth="1"/>
    <col min="53" max="53" width="2.375" style="72" customWidth="1"/>
    <col min="54" max="54" width="18.75390625" style="1" customWidth="1"/>
    <col min="55" max="16384" width="8.75390625" style="1" customWidth="1"/>
  </cols>
  <sheetData>
    <row r="1" spans="1:28" ht="15.75" thickBot="1">
      <c r="A1" s="123" t="s">
        <v>195</v>
      </c>
      <c r="AB1" s="1" t="s">
        <v>63</v>
      </c>
    </row>
    <row r="2" spans="1:52" ht="24" thickBot="1">
      <c r="A2" s="105" t="s">
        <v>58</v>
      </c>
      <c r="B2" s="105" t="s">
        <v>178</v>
      </c>
      <c r="C2" s="37" t="s">
        <v>198</v>
      </c>
      <c r="D2" s="37" t="s">
        <v>201</v>
      </c>
      <c r="E2" s="37" t="s">
        <v>205</v>
      </c>
      <c r="F2" s="37" t="s">
        <v>226</v>
      </c>
      <c r="G2" s="37" t="s">
        <v>230</v>
      </c>
      <c r="H2" s="37" t="s">
        <v>249</v>
      </c>
      <c r="I2" s="37" t="s">
        <v>250</v>
      </c>
      <c r="J2" s="37" t="s">
        <v>253</v>
      </c>
      <c r="K2" s="37" t="s">
        <v>256</v>
      </c>
      <c r="L2" s="37" t="s">
        <v>263</v>
      </c>
      <c r="M2" s="37" t="s">
        <v>268</v>
      </c>
      <c r="N2" s="37" t="s">
        <v>270</v>
      </c>
      <c r="O2" s="106" t="s">
        <v>273</v>
      </c>
      <c r="P2" s="106" t="s">
        <v>278</v>
      </c>
      <c r="Q2" s="106" t="s">
        <v>286</v>
      </c>
      <c r="R2" s="106" t="s">
        <v>293</v>
      </c>
      <c r="S2" s="106" t="s">
        <v>296</v>
      </c>
      <c r="T2" s="106" t="s">
        <v>377</v>
      </c>
      <c r="U2" s="106" t="s">
        <v>430</v>
      </c>
      <c r="V2" s="106" t="s">
        <v>432</v>
      </c>
      <c r="W2" s="106" t="s">
        <v>436</v>
      </c>
      <c r="X2" s="106" t="s">
        <v>445</v>
      </c>
      <c r="Y2" s="106" t="s">
        <v>451</v>
      </c>
      <c r="Z2" s="106" t="s">
        <v>455</v>
      </c>
      <c r="AB2" s="105" t="s">
        <v>58</v>
      </c>
      <c r="AC2" s="38" t="s">
        <v>198</v>
      </c>
      <c r="AD2" s="38" t="s">
        <v>200</v>
      </c>
      <c r="AE2" s="38" t="s">
        <v>206</v>
      </c>
      <c r="AF2" s="38" t="s">
        <v>225</v>
      </c>
      <c r="AG2" s="38" t="s">
        <v>230</v>
      </c>
      <c r="AH2" s="38" t="s">
        <v>248</v>
      </c>
      <c r="AI2" s="38" t="s">
        <v>251</v>
      </c>
      <c r="AJ2" s="38" t="s">
        <v>254</v>
      </c>
      <c r="AK2" s="38" t="s">
        <v>256</v>
      </c>
      <c r="AL2" s="38" t="s">
        <v>264</v>
      </c>
      <c r="AM2" s="106" t="s">
        <v>267</v>
      </c>
      <c r="AN2" s="106" t="s">
        <v>271</v>
      </c>
      <c r="AO2" s="106" t="s">
        <v>273</v>
      </c>
      <c r="AP2" s="106" t="s">
        <v>284</v>
      </c>
      <c r="AQ2" s="106" t="s">
        <v>287</v>
      </c>
      <c r="AR2" s="106" t="s">
        <v>294</v>
      </c>
      <c r="AS2" s="106" t="s">
        <v>296</v>
      </c>
      <c r="AT2" s="106" t="s">
        <v>378</v>
      </c>
      <c r="AU2" s="106" t="s">
        <v>428</v>
      </c>
      <c r="AV2" s="106" t="s">
        <v>433</v>
      </c>
      <c r="AW2" s="106" t="s">
        <v>436</v>
      </c>
      <c r="AX2" s="106" t="s">
        <v>446</v>
      </c>
      <c r="AY2" s="106" t="s">
        <v>450</v>
      </c>
      <c r="AZ2" s="106" t="s">
        <v>459</v>
      </c>
    </row>
    <row r="3" spans="1:58" ht="12">
      <c r="A3" s="114" t="s">
        <v>64</v>
      </c>
      <c r="B3" s="125" t="s">
        <v>154</v>
      </c>
      <c r="C3" s="81">
        <v>23228</v>
      </c>
      <c r="D3" s="81">
        <v>46776</v>
      </c>
      <c r="E3" s="81">
        <v>70127</v>
      </c>
      <c r="F3" s="75">
        <v>92947</v>
      </c>
      <c r="G3" s="75">
        <v>21938</v>
      </c>
      <c r="H3" s="75">
        <v>43535</v>
      </c>
      <c r="I3" s="75">
        <v>66021</v>
      </c>
      <c r="J3" s="75">
        <v>86103</v>
      </c>
      <c r="K3" s="75">
        <v>19973</v>
      </c>
      <c r="L3" s="75">
        <v>40653</v>
      </c>
      <c r="M3" s="75">
        <v>60853</v>
      </c>
      <c r="N3" s="75">
        <v>81351</v>
      </c>
      <c r="O3" s="75">
        <v>19682</v>
      </c>
      <c r="P3" s="75">
        <v>39372</v>
      </c>
      <c r="Q3" s="75">
        <v>58052</v>
      </c>
      <c r="R3" s="75">
        <v>77713</v>
      </c>
      <c r="S3" s="75">
        <v>20547</v>
      </c>
      <c r="T3" s="75">
        <v>41404</v>
      </c>
      <c r="U3" s="75">
        <v>62167</v>
      </c>
      <c r="V3" s="75">
        <v>81036</v>
      </c>
      <c r="W3" s="75">
        <v>19134</v>
      </c>
      <c r="X3" s="75">
        <v>38261</v>
      </c>
      <c r="Y3" s="75">
        <v>58178</v>
      </c>
      <c r="Z3" s="75">
        <v>76868</v>
      </c>
      <c r="AB3" s="129" t="s">
        <v>64</v>
      </c>
      <c r="AC3" s="81">
        <v>23228</v>
      </c>
      <c r="AD3" s="75">
        <v>23548</v>
      </c>
      <c r="AE3" s="75">
        <v>23351</v>
      </c>
      <c r="AF3" s="75">
        <v>22820</v>
      </c>
      <c r="AG3" s="77">
        <v>21938</v>
      </c>
      <c r="AH3" s="77">
        <v>21597</v>
      </c>
      <c r="AI3" s="77">
        <v>22486</v>
      </c>
      <c r="AJ3" s="77">
        <v>20082</v>
      </c>
      <c r="AK3" s="77">
        <v>19973</v>
      </c>
      <c r="AL3" s="77">
        <v>20680</v>
      </c>
      <c r="AM3" s="77">
        <v>20200</v>
      </c>
      <c r="AN3" s="77">
        <v>20498</v>
      </c>
      <c r="AO3" s="77">
        <v>19682</v>
      </c>
      <c r="AP3" s="77">
        <v>19690</v>
      </c>
      <c r="AQ3" s="77">
        <v>18680</v>
      </c>
      <c r="AR3" s="77">
        <v>19661</v>
      </c>
      <c r="AS3" s="77">
        <v>20547</v>
      </c>
      <c r="AT3" s="77">
        <f>+T3-AS3</f>
        <v>20857</v>
      </c>
      <c r="AU3" s="77">
        <f>+U3-T3</f>
        <v>20763</v>
      </c>
      <c r="AV3" s="77">
        <f>+V3-U3</f>
        <v>18869</v>
      </c>
      <c r="AW3" s="77">
        <f>+W3</f>
        <v>19134</v>
      </c>
      <c r="AX3" s="77">
        <f aca="true" t="shared" si="0" ref="AX3:AX12">+X3-AW3</f>
        <v>19127</v>
      </c>
      <c r="AY3" s="77">
        <f>+Y3-X3</f>
        <v>19917</v>
      </c>
      <c r="AZ3" s="77">
        <f>+Z3-Y3</f>
        <v>18690</v>
      </c>
      <c r="BA3" s="73"/>
      <c r="BB3" s="27"/>
      <c r="BC3" s="27"/>
      <c r="BD3" s="28"/>
      <c r="BE3" s="85"/>
      <c r="BF3" s="28"/>
    </row>
    <row r="4" spans="1:58" ht="24">
      <c r="A4" s="114" t="s">
        <v>74</v>
      </c>
      <c r="B4" s="126" t="s">
        <v>155</v>
      </c>
      <c r="C4" s="82">
        <v>11334</v>
      </c>
      <c r="D4" s="82">
        <v>22969</v>
      </c>
      <c r="E4" s="82">
        <v>34772</v>
      </c>
      <c r="F4" s="76">
        <v>46836</v>
      </c>
      <c r="G4" s="76">
        <v>11661</v>
      </c>
      <c r="H4" s="76">
        <v>24050</v>
      </c>
      <c r="I4" s="76">
        <v>36523</v>
      </c>
      <c r="J4" s="76">
        <v>49650</v>
      </c>
      <c r="K4" s="76">
        <v>12558</v>
      </c>
      <c r="L4" s="76">
        <v>26077</v>
      </c>
      <c r="M4" s="76">
        <v>39684</v>
      </c>
      <c r="N4" s="76">
        <v>53855</v>
      </c>
      <c r="O4" s="76">
        <v>13952</v>
      </c>
      <c r="P4" s="76">
        <v>29241</v>
      </c>
      <c r="Q4" s="76">
        <v>45545</v>
      </c>
      <c r="R4" s="76">
        <v>63194</v>
      </c>
      <c r="S4" s="76">
        <v>18594</v>
      </c>
      <c r="T4" s="76">
        <v>36912</v>
      </c>
      <c r="U4" s="76">
        <v>55041</v>
      </c>
      <c r="V4" s="76">
        <v>73682</v>
      </c>
      <c r="W4" s="76">
        <v>17295</v>
      </c>
      <c r="X4" s="76">
        <v>35933</v>
      </c>
      <c r="Y4" s="76">
        <v>54871</v>
      </c>
      <c r="Z4" s="76">
        <v>73151</v>
      </c>
      <c r="AB4" s="129" t="s">
        <v>74</v>
      </c>
      <c r="AC4" s="82">
        <v>11334</v>
      </c>
      <c r="AD4" s="76">
        <v>11635</v>
      </c>
      <c r="AE4" s="76">
        <v>11803</v>
      </c>
      <c r="AF4" s="76">
        <v>12064</v>
      </c>
      <c r="AG4" s="74">
        <v>11661</v>
      </c>
      <c r="AH4" s="74">
        <v>12389</v>
      </c>
      <c r="AI4" s="74">
        <v>12473</v>
      </c>
      <c r="AJ4" s="74">
        <v>13127</v>
      </c>
      <c r="AK4" s="74">
        <v>12558</v>
      </c>
      <c r="AL4" s="74">
        <v>13519</v>
      </c>
      <c r="AM4" s="74">
        <v>13607</v>
      </c>
      <c r="AN4" s="74">
        <v>14171</v>
      </c>
      <c r="AO4" s="74">
        <v>13952</v>
      </c>
      <c r="AP4" s="74">
        <v>15290</v>
      </c>
      <c r="AQ4" s="74">
        <v>16304</v>
      </c>
      <c r="AR4" s="74">
        <v>17649</v>
      </c>
      <c r="AS4" s="74">
        <v>18594</v>
      </c>
      <c r="AT4" s="74">
        <f aca="true" t="shared" si="1" ref="AT4:AT12">+T4-AS4</f>
        <v>18318</v>
      </c>
      <c r="AU4" s="74">
        <f aca="true" t="shared" si="2" ref="AU4:AU12">+U4-T4</f>
        <v>18129</v>
      </c>
      <c r="AV4" s="74">
        <f aca="true" t="shared" si="3" ref="AV4:AV12">+V4-U4</f>
        <v>18641</v>
      </c>
      <c r="AW4" s="74">
        <f aca="true" t="shared" si="4" ref="AW4:AW12">+W4</f>
        <v>17295</v>
      </c>
      <c r="AX4" s="74">
        <f t="shared" si="0"/>
        <v>18638</v>
      </c>
      <c r="AY4" s="74">
        <f aca="true" t="shared" si="5" ref="AY4:AZ12">+Y4-X4</f>
        <v>18938</v>
      </c>
      <c r="AZ4" s="74">
        <f t="shared" si="5"/>
        <v>18280</v>
      </c>
      <c r="BA4" s="73"/>
      <c r="BB4" s="27"/>
      <c r="BC4" s="27"/>
      <c r="BD4" s="28"/>
      <c r="BE4" s="85"/>
      <c r="BF4" s="28"/>
    </row>
    <row r="5" spans="1:58" ht="12">
      <c r="A5" s="114" t="s">
        <v>65</v>
      </c>
      <c r="B5" s="126" t="s">
        <v>156</v>
      </c>
      <c r="C5" s="82">
        <v>22959</v>
      </c>
      <c r="D5" s="82">
        <v>43752</v>
      </c>
      <c r="E5" s="82">
        <v>63558</v>
      </c>
      <c r="F5" s="76">
        <v>86409</v>
      </c>
      <c r="G5" s="76">
        <v>28398</v>
      </c>
      <c r="H5" s="76">
        <v>57770</v>
      </c>
      <c r="I5" s="76">
        <v>87939</v>
      </c>
      <c r="J5" s="76">
        <v>118365</v>
      </c>
      <c r="K5" s="76">
        <v>35420</v>
      </c>
      <c r="L5" s="76">
        <v>71138</v>
      </c>
      <c r="M5" s="76">
        <v>104681</v>
      </c>
      <c r="N5" s="76">
        <v>140449</v>
      </c>
      <c r="O5" s="76">
        <v>38715</v>
      </c>
      <c r="P5" s="76">
        <v>74936</v>
      </c>
      <c r="Q5" s="76">
        <v>112883</v>
      </c>
      <c r="R5" s="76">
        <v>153215</v>
      </c>
      <c r="S5" s="76">
        <v>41547</v>
      </c>
      <c r="T5" s="76">
        <v>81591</v>
      </c>
      <c r="U5" s="76">
        <v>121455</v>
      </c>
      <c r="V5" s="76">
        <v>166548</v>
      </c>
      <c r="W5" s="76">
        <v>44454</v>
      </c>
      <c r="X5" s="76">
        <v>91125</v>
      </c>
      <c r="Y5" s="76">
        <v>146977</v>
      </c>
      <c r="Z5" s="76">
        <v>203539</v>
      </c>
      <c r="AB5" s="129" t="s">
        <v>65</v>
      </c>
      <c r="AC5" s="82">
        <v>22959</v>
      </c>
      <c r="AD5" s="76">
        <v>20793</v>
      </c>
      <c r="AE5" s="76">
        <v>19806</v>
      </c>
      <c r="AF5" s="76">
        <v>22851</v>
      </c>
      <c r="AG5" s="74">
        <v>28398</v>
      </c>
      <c r="AH5" s="74">
        <v>29372</v>
      </c>
      <c r="AI5" s="74">
        <v>30169</v>
      </c>
      <c r="AJ5" s="74">
        <v>30426</v>
      </c>
      <c r="AK5" s="74">
        <v>35420</v>
      </c>
      <c r="AL5" s="74">
        <v>35718</v>
      </c>
      <c r="AM5" s="74">
        <v>33543</v>
      </c>
      <c r="AN5" s="74">
        <v>35768</v>
      </c>
      <c r="AO5" s="74">
        <v>38715</v>
      </c>
      <c r="AP5" s="74">
        <v>36221</v>
      </c>
      <c r="AQ5" s="74">
        <v>37947</v>
      </c>
      <c r="AR5" s="74">
        <v>40332</v>
      </c>
      <c r="AS5" s="74">
        <v>41547</v>
      </c>
      <c r="AT5" s="74">
        <f t="shared" si="1"/>
        <v>40044</v>
      </c>
      <c r="AU5" s="74">
        <f t="shared" si="2"/>
        <v>39864</v>
      </c>
      <c r="AV5" s="74">
        <f t="shared" si="3"/>
        <v>45093</v>
      </c>
      <c r="AW5" s="74">
        <f t="shared" si="4"/>
        <v>44454</v>
      </c>
      <c r="AX5" s="74">
        <f t="shared" si="0"/>
        <v>46671</v>
      </c>
      <c r="AY5" s="74">
        <f t="shared" si="5"/>
        <v>55852</v>
      </c>
      <c r="AZ5" s="74">
        <f t="shared" si="5"/>
        <v>56562</v>
      </c>
      <c r="BA5" s="73"/>
      <c r="BB5" s="27"/>
      <c r="BC5" s="27"/>
      <c r="BD5" s="28"/>
      <c r="BE5" s="85"/>
      <c r="BF5" s="28"/>
    </row>
    <row r="6" spans="1:58" ht="12">
      <c r="A6" s="114" t="s">
        <v>66</v>
      </c>
      <c r="B6" s="126" t="s">
        <v>157</v>
      </c>
      <c r="C6" s="82">
        <v>3602</v>
      </c>
      <c r="D6" s="82">
        <v>6722</v>
      </c>
      <c r="E6" s="82">
        <v>9713</v>
      </c>
      <c r="F6" s="76">
        <v>12779</v>
      </c>
      <c r="G6" s="76">
        <v>3576</v>
      </c>
      <c r="H6" s="76">
        <v>6595</v>
      </c>
      <c r="I6" s="76">
        <v>9497</v>
      </c>
      <c r="J6" s="76">
        <v>12517</v>
      </c>
      <c r="K6" s="76">
        <v>3748</v>
      </c>
      <c r="L6" s="76">
        <v>6669</v>
      </c>
      <c r="M6" s="76">
        <v>9286</v>
      </c>
      <c r="N6" s="76">
        <v>12261</v>
      </c>
      <c r="O6" s="76">
        <v>3640</v>
      </c>
      <c r="P6" s="76">
        <v>6539</v>
      </c>
      <c r="Q6" s="76">
        <v>9410</v>
      </c>
      <c r="R6" s="76">
        <v>12158</v>
      </c>
      <c r="S6" s="76">
        <v>3810</v>
      </c>
      <c r="T6" s="76">
        <v>7165</v>
      </c>
      <c r="U6" s="76">
        <v>10775</v>
      </c>
      <c r="V6" s="76">
        <v>15172</v>
      </c>
      <c r="W6" s="76">
        <v>3569</v>
      </c>
      <c r="X6" s="76">
        <v>6738</v>
      </c>
      <c r="Y6" s="76">
        <v>10261</v>
      </c>
      <c r="Z6" s="76">
        <v>13798</v>
      </c>
      <c r="AB6" s="129" t="s">
        <v>66</v>
      </c>
      <c r="AC6" s="82">
        <v>3602</v>
      </c>
      <c r="AD6" s="76">
        <v>3120</v>
      </c>
      <c r="AE6" s="76">
        <v>2991</v>
      </c>
      <c r="AF6" s="76">
        <v>3066</v>
      </c>
      <c r="AG6" s="74">
        <v>3576</v>
      </c>
      <c r="AH6" s="74">
        <v>3019</v>
      </c>
      <c r="AI6" s="74">
        <v>2902</v>
      </c>
      <c r="AJ6" s="74">
        <v>3020</v>
      </c>
      <c r="AK6" s="74">
        <v>3748</v>
      </c>
      <c r="AL6" s="74">
        <v>2921</v>
      </c>
      <c r="AM6" s="74">
        <v>2617</v>
      </c>
      <c r="AN6" s="74">
        <v>2975</v>
      </c>
      <c r="AO6" s="74">
        <v>3640</v>
      </c>
      <c r="AP6" s="74">
        <v>2899</v>
      </c>
      <c r="AQ6" s="74">
        <v>2871</v>
      </c>
      <c r="AR6" s="74">
        <v>2748</v>
      </c>
      <c r="AS6" s="74">
        <v>3810</v>
      </c>
      <c r="AT6" s="74">
        <f t="shared" si="1"/>
        <v>3355</v>
      </c>
      <c r="AU6" s="74">
        <f t="shared" si="2"/>
        <v>3610</v>
      </c>
      <c r="AV6" s="74">
        <f t="shared" si="3"/>
        <v>4397</v>
      </c>
      <c r="AW6" s="74">
        <f t="shared" si="4"/>
        <v>3569</v>
      </c>
      <c r="AX6" s="74">
        <f t="shared" si="0"/>
        <v>3169</v>
      </c>
      <c r="AY6" s="74">
        <f t="shared" si="5"/>
        <v>3523</v>
      </c>
      <c r="AZ6" s="74">
        <f t="shared" si="5"/>
        <v>3537</v>
      </c>
      <c r="BA6" s="73"/>
      <c r="BB6" s="27"/>
      <c r="BC6" s="27"/>
      <c r="BD6" s="28"/>
      <c r="BE6" s="85"/>
      <c r="BF6" s="28"/>
    </row>
    <row r="7" spans="1:58" ht="12">
      <c r="A7" s="114" t="s">
        <v>67</v>
      </c>
      <c r="B7" s="126" t="s">
        <v>158</v>
      </c>
      <c r="C7" s="82">
        <v>50299</v>
      </c>
      <c r="D7" s="82">
        <v>103991</v>
      </c>
      <c r="E7" s="82">
        <v>143526</v>
      </c>
      <c r="F7" s="76">
        <v>183017</v>
      </c>
      <c r="G7" s="76">
        <v>32451</v>
      </c>
      <c r="H7" s="76">
        <v>65871</v>
      </c>
      <c r="I7" s="76">
        <v>100395</v>
      </c>
      <c r="J7" s="76">
        <v>135059</v>
      </c>
      <c r="K7" s="76">
        <v>34377</v>
      </c>
      <c r="L7" s="76">
        <v>70867</v>
      </c>
      <c r="M7" s="76">
        <v>109628</v>
      </c>
      <c r="N7" s="76">
        <v>147816</v>
      </c>
      <c r="O7" s="76">
        <v>38042</v>
      </c>
      <c r="P7" s="76">
        <v>78659</v>
      </c>
      <c r="Q7" s="76">
        <v>120657</v>
      </c>
      <c r="R7" s="76">
        <v>162080</v>
      </c>
      <c r="S7" s="76">
        <v>40386</v>
      </c>
      <c r="T7" s="76">
        <v>83895</v>
      </c>
      <c r="U7" s="76">
        <v>129976</v>
      </c>
      <c r="V7" s="76">
        <v>177744</v>
      </c>
      <c r="W7" s="76">
        <v>45520</v>
      </c>
      <c r="X7" s="76">
        <v>97185</v>
      </c>
      <c r="Y7" s="76">
        <v>155644</v>
      </c>
      <c r="Z7" s="76">
        <v>214052</v>
      </c>
      <c r="AB7" s="129" t="s">
        <v>67</v>
      </c>
      <c r="AC7" s="82">
        <v>50299</v>
      </c>
      <c r="AD7" s="76">
        <v>53692</v>
      </c>
      <c r="AE7" s="76">
        <v>39535</v>
      </c>
      <c r="AF7" s="76">
        <v>39491</v>
      </c>
      <c r="AG7" s="74">
        <v>32451</v>
      </c>
      <c r="AH7" s="74">
        <v>33420</v>
      </c>
      <c r="AI7" s="74">
        <v>34524</v>
      </c>
      <c r="AJ7" s="74">
        <v>34664</v>
      </c>
      <c r="AK7" s="74">
        <v>34377</v>
      </c>
      <c r="AL7" s="74">
        <v>36490</v>
      </c>
      <c r="AM7" s="74">
        <v>38761</v>
      </c>
      <c r="AN7" s="74">
        <v>38188</v>
      </c>
      <c r="AO7" s="74">
        <v>38042</v>
      </c>
      <c r="AP7" s="74">
        <v>40616</v>
      </c>
      <c r="AQ7" s="74">
        <v>41998</v>
      </c>
      <c r="AR7" s="74">
        <v>41423</v>
      </c>
      <c r="AS7" s="74">
        <v>40386</v>
      </c>
      <c r="AT7" s="74">
        <f t="shared" si="1"/>
        <v>43509</v>
      </c>
      <c r="AU7" s="74">
        <f t="shared" si="2"/>
        <v>46081</v>
      </c>
      <c r="AV7" s="74">
        <f t="shared" si="3"/>
        <v>47768</v>
      </c>
      <c r="AW7" s="74">
        <f t="shared" si="4"/>
        <v>45520</v>
      </c>
      <c r="AX7" s="74">
        <f t="shared" si="0"/>
        <v>51665</v>
      </c>
      <c r="AY7" s="74">
        <f t="shared" si="5"/>
        <v>58459</v>
      </c>
      <c r="AZ7" s="74">
        <f t="shared" si="5"/>
        <v>58408</v>
      </c>
      <c r="BA7" s="73"/>
      <c r="BB7" s="27"/>
      <c r="BC7" s="27"/>
      <c r="BD7" s="28"/>
      <c r="BE7" s="85"/>
      <c r="BF7" s="28"/>
    </row>
    <row r="8" spans="1:58" ht="12">
      <c r="A8" s="114" t="s">
        <v>68</v>
      </c>
      <c r="B8" s="126" t="s">
        <v>159</v>
      </c>
      <c r="C8" s="82">
        <v>12465</v>
      </c>
      <c r="D8" s="82">
        <v>36070</v>
      </c>
      <c r="E8" s="82">
        <v>60808</v>
      </c>
      <c r="F8" s="76">
        <v>76166</v>
      </c>
      <c r="G8" s="76">
        <v>27072</v>
      </c>
      <c r="H8" s="76">
        <v>41028</v>
      </c>
      <c r="I8" s="76">
        <v>62364</v>
      </c>
      <c r="J8" s="76">
        <v>83397</v>
      </c>
      <c r="K8" s="76">
        <v>11666</v>
      </c>
      <c r="L8" s="76">
        <v>25700</v>
      </c>
      <c r="M8" s="76">
        <v>45431</v>
      </c>
      <c r="N8" s="76">
        <v>67452</v>
      </c>
      <c r="O8" s="76">
        <v>24736</v>
      </c>
      <c r="P8" s="76">
        <v>48903</v>
      </c>
      <c r="Q8" s="76">
        <v>73523</v>
      </c>
      <c r="R8" s="76">
        <v>98598</v>
      </c>
      <c r="S8" s="76">
        <v>29978</v>
      </c>
      <c r="T8" s="76">
        <v>53956</v>
      </c>
      <c r="U8" s="76">
        <v>78599</v>
      </c>
      <c r="V8" s="76">
        <v>102733</v>
      </c>
      <c r="W8" s="76">
        <v>26699</v>
      </c>
      <c r="X8" s="76">
        <v>62738</v>
      </c>
      <c r="Y8" s="76">
        <v>98833</v>
      </c>
      <c r="Z8" s="76">
        <v>138346</v>
      </c>
      <c r="AB8" s="129" t="s">
        <v>68</v>
      </c>
      <c r="AC8" s="82">
        <v>12465</v>
      </c>
      <c r="AD8" s="76">
        <v>23605</v>
      </c>
      <c r="AE8" s="76">
        <v>24738</v>
      </c>
      <c r="AF8" s="76">
        <v>15358</v>
      </c>
      <c r="AG8" s="74">
        <v>27072</v>
      </c>
      <c r="AH8" s="74">
        <v>13956</v>
      </c>
      <c r="AI8" s="74">
        <v>21336</v>
      </c>
      <c r="AJ8" s="74">
        <v>21033</v>
      </c>
      <c r="AK8" s="74">
        <v>11666</v>
      </c>
      <c r="AL8" s="74">
        <v>14034</v>
      </c>
      <c r="AM8" s="74">
        <v>19731</v>
      </c>
      <c r="AN8" s="74">
        <v>22021</v>
      </c>
      <c r="AO8" s="74">
        <v>24736</v>
      </c>
      <c r="AP8" s="74">
        <v>24168</v>
      </c>
      <c r="AQ8" s="74">
        <v>24620</v>
      </c>
      <c r="AR8" s="74">
        <v>25075</v>
      </c>
      <c r="AS8" s="74">
        <v>29978</v>
      </c>
      <c r="AT8" s="74">
        <f t="shared" si="1"/>
        <v>23978</v>
      </c>
      <c r="AU8" s="74">
        <f t="shared" si="2"/>
        <v>24643</v>
      </c>
      <c r="AV8" s="74">
        <f t="shared" si="3"/>
        <v>24134</v>
      </c>
      <c r="AW8" s="74">
        <f t="shared" si="4"/>
        <v>26699</v>
      </c>
      <c r="AX8" s="74">
        <f t="shared" si="0"/>
        <v>36039</v>
      </c>
      <c r="AY8" s="74">
        <f t="shared" si="5"/>
        <v>36095</v>
      </c>
      <c r="AZ8" s="74">
        <f t="shared" si="5"/>
        <v>39513</v>
      </c>
      <c r="BA8" s="73"/>
      <c r="BB8" s="27"/>
      <c r="BC8" s="27"/>
      <c r="BD8" s="28"/>
      <c r="BE8" s="85"/>
      <c r="BF8" s="28"/>
    </row>
    <row r="9" spans="1:58" ht="24">
      <c r="A9" s="114" t="s">
        <v>69</v>
      </c>
      <c r="B9" s="126" t="s">
        <v>160</v>
      </c>
      <c r="C9" s="82">
        <v>21569</v>
      </c>
      <c r="D9" s="82">
        <v>41838</v>
      </c>
      <c r="E9" s="82">
        <v>63399</v>
      </c>
      <c r="F9" s="76">
        <v>83788</v>
      </c>
      <c r="G9" s="76">
        <v>22217</v>
      </c>
      <c r="H9" s="76">
        <v>50609</v>
      </c>
      <c r="I9" s="76">
        <v>72836</v>
      </c>
      <c r="J9" s="76">
        <v>87383</v>
      </c>
      <c r="K9" s="76">
        <v>14266</v>
      </c>
      <c r="L9" s="76">
        <v>31298</v>
      </c>
      <c r="M9" s="76">
        <v>52287</v>
      </c>
      <c r="N9" s="76">
        <v>73615</v>
      </c>
      <c r="O9" s="76">
        <v>23562</v>
      </c>
      <c r="P9" s="76">
        <v>45776</v>
      </c>
      <c r="Q9" s="76">
        <v>67378</v>
      </c>
      <c r="R9" s="76">
        <v>89212</v>
      </c>
      <c r="S9" s="76">
        <v>17636</v>
      </c>
      <c r="T9" s="76">
        <v>36762</v>
      </c>
      <c r="U9" s="76">
        <v>55387</v>
      </c>
      <c r="V9" s="76">
        <v>68615</v>
      </c>
      <c r="W9" s="76">
        <v>14894</v>
      </c>
      <c r="X9" s="76">
        <v>30837</v>
      </c>
      <c r="Y9" s="76">
        <v>46199</v>
      </c>
      <c r="Z9" s="76">
        <v>60675</v>
      </c>
      <c r="AB9" s="129" t="s">
        <v>69</v>
      </c>
      <c r="AC9" s="82">
        <v>21569</v>
      </c>
      <c r="AD9" s="76">
        <v>20269</v>
      </c>
      <c r="AE9" s="76">
        <v>21561</v>
      </c>
      <c r="AF9" s="76">
        <v>20389</v>
      </c>
      <c r="AG9" s="74">
        <v>22217</v>
      </c>
      <c r="AH9" s="74">
        <v>28392</v>
      </c>
      <c r="AI9" s="74">
        <v>22227</v>
      </c>
      <c r="AJ9" s="74">
        <v>14547</v>
      </c>
      <c r="AK9" s="74">
        <v>14266</v>
      </c>
      <c r="AL9" s="74">
        <v>17032</v>
      </c>
      <c r="AM9" s="74">
        <v>20989</v>
      </c>
      <c r="AN9" s="74">
        <v>21328</v>
      </c>
      <c r="AO9" s="74">
        <v>23562</v>
      </c>
      <c r="AP9" s="74">
        <v>22214</v>
      </c>
      <c r="AQ9" s="74">
        <v>21602</v>
      </c>
      <c r="AR9" s="74">
        <v>21834</v>
      </c>
      <c r="AS9" s="74">
        <v>17636</v>
      </c>
      <c r="AT9" s="74">
        <f t="shared" si="1"/>
        <v>19126</v>
      </c>
      <c r="AU9" s="74">
        <f t="shared" si="2"/>
        <v>18625</v>
      </c>
      <c r="AV9" s="74">
        <f t="shared" si="3"/>
        <v>13228</v>
      </c>
      <c r="AW9" s="74">
        <f t="shared" si="4"/>
        <v>14894</v>
      </c>
      <c r="AX9" s="74">
        <f t="shared" si="0"/>
        <v>15943</v>
      </c>
      <c r="AY9" s="74">
        <f t="shared" si="5"/>
        <v>15362</v>
      </c>
      <c r="AZ9" s="74">
        <f t="shared" si="5"/>
        <v>14476</v>
      </c>
      <c r="BA9" s="73"/>
      <c r="BB9" s="27"/>
      <c r="BC9" s="27"/>
      <c r="BD9" s="28"/>
      <c r="BE9" s="85"/>
      <c r="BF9" s="28"/>
    </row>
    <row r="10" spans="1:58" ht="12">
      <c r="A10" s="114" t="s">
        <v>70</v>
      </c>
      <c r="B10" s="126" t="s">
        <v>161</v>
      </c>
      <c r="C10" s="82">
        <v>5717</v>
      </c>
      <c r="D10" s="82">
        <v>10199</v>
      </c>
      <c r="E10" s="82">
        <v>14753</v>
      </c>
      <c r="F10" s="76">
        <v>19614</v>
      </c>
      <c r="G10" s="76">
        <v>6544</v>
      </c>
      <c r="H10" s="76">
        <v>10864</v>
      </c>
      <c r="I10" s="76">
        <v>15462</v>
      </c>
      <c r="J10" s="76">
        <v>20465</v>
      </c>
      <c r="K10" s="76">
        <v>4387</v>
      </c>
      <c r="L10" s="76">
        <v>9390</v>
      </c>
      <c r="M10" s="76">
        <v>14469</v>
      </c>
      <c r="N10" s="76">
        <v>20314</v>
      </c>
      <c r="O10" s="76">
        <v>5847</v>
      </c>
      <c r="P10" s="76">
        <v>10892</v>
      </c>
      <c r="Q10" s="76">
        <v>15745</v>
      </c>
      <c r="R10" s="76">
        <v>21750</v>
      </c>
      <c r="S10" s="76">
        <v>4884</v>
      </c>
      <c r="T10" s="76">
        <v>9671</v>
      </c>
      <c r="U10" s="76">
        <v>13906</v>
      </c>
      <c r="V10" s="76">
        <v>17760</v>
      </c>
      <c r="W10" s="76">
        <v>3576</v>
      </c>
      <c r="X10" s="76">
        <v>6754</v>
      </c>
      <c r="Y10" s="76">
        <v>9984</v>
      </c>
      <c r="Z10" s="76">
        <v>13361</v>
      </c>
      <c r="AB10" s="129" t="s">
        <v>70</v>
      </c>
      <c r="AC10" s="82">
        <v>5717</v>
      </c>
      <c r="AD10" s="76">
        <v>4482</v>
      </c>
      <c r="AE10" s="76">
        <v>4554</v>
      </c>
      <c r="AF10" s="76">
        <v>4861</v>
      </c>
      <c r="AG10" s="74">
        <v>6544</v>
      </c>
      <c r="AH10" s="74">
        <v>4320</v>
      </c>
      <c r="AI10" s="74">
        <v>4598</v>
      </c>
      <c r="AJ10" s="74">
        <v>5003</v>
      </c>
      <c r="AK10" s="74">
        <v>4387</v>
      </c>
      <c r="AL10" s="74">
        <v>5003</v>
      </c>
      <c r="AM10" s="74">
        <v>5079</v>
      </c>
      <c r="AN10" s="74">
        <v>5845</v>
      </c>
      <c r="AO10" s="74">
        <v>5847</v>
      </c>
      <c r="AP10" s="74">
        <v>5044</v>
      </c>
      <c r="AQ10" s="74">
        <v>4853</v>
      </c>
      <c r="AR10" s="74">
        <v>6005</v>
      </c>
      <c r="AS10" s="74">
        <v>4884</v>
      </c>
      <c r="AT10" s="74">
        <f t="shared" si="1"/>
        <v>4787</v>
      </c>
      <c r="AU10" s="74">
        <f t="shared" si="2"/>
        <v>4235</v>
      </c>
      <c r="AV10" s="74">
        <f t="shared" si="3"/>
        <v>3854</v>
      </c>
      <c r="AW10" s="74">
        <f t="shared" si="4"/>
        <v>3576</v>
      </c>
      <c r="AX10" s="74">
        <f t="shared" si="0"/>
        <v>3178</v>
      </c>
      <c r="AY10" s="74">
        <f t="shared" si="5"/>
        <v>3230</v>
      </c>
      <c r="AZ10" s="74">
        <f t="shared" si="5"/>
        <v>3377</v>
      </c>
      <c r="BA10" s="73"/>
      <c r="BB10" s="27"/>
      <c r="BC10" s="27"/>
      <c r="BD10" s="28"/>
      <c r="BE10" s="85"/>
      <c r="BF10" s="28"/>
    </row>
    <row r="11" spans="1:58" ht="24">
      <c r="A11" s="114" t="s">
        <v>71</v>
      </c>
      <c r="B11" s="126" t="s">
        <v>162</v>
      </c>
      <c r="C11" s="82">
        <v>20823</v>
      </c>
      <c r="D11" s="82">
        <v>41434</v>
      </c>
      <c r="E11" s="82">
        <v>62050</v>
      </c>
      <c r="F11" s="76">
        <v>82433</v>
      </c>
      <c r="G11" s="76">
        <v>20487</v>
      </c>
      <c r="H11" s="76">
        <v>43365</v>
      </c>
      <c r="I11" s="76">
        <v>65610</v>
      </c>
      <c r="J11" s="76">
        <v>86955</v>
      </c>
      <c r="K11" s="76">
        <v>19587</v>
      </c>
      <c r="L11" s="76">
        <v>39364</v>
      </c>
      <c r="M11" s="76">
        <v>59298</v>
      </c>
      <c r="N11" s="76">
        <v>79727</v>
      </c>
      <c r="O11" s="76">
        <v>21030</v>
      </c>
      <c r="P11" s="76">
        <v>43907</v>
      </c>
      <c r="Q11" s="76">
        <v>68088</v>
      </c>
      <c r="R11" s="76">
        <v>92576</v>
      </c>
      <c r="S11" s="76">
        <v>24013</v>
      </c>
      <c r="T11" s="76">
        <v>47617</v>
      </c>
      <c r="U11" s="76">
        <v>69135</v>
      </c>
      <c r="V11" s="76">
        <v>88116</v>
      </c>
      <c r="W11" s="76">
        <v>18341</v>
      </c>
      <c r="X11" s="76">
        <v>37452</v>
      </c>
      <c r="Y11" s="76">
        <v>56641</v>
      </c>
      <c r="Z11" s="76">
        <v>75666</v>
      </c>
      <c r="AB11" s="129" t="s">
        <v>71</v>
      </c>
      <c r="AC11" s="82">
        <v>20823</v>
      </c>
      <c r="AD11" s="76">
        <v>20611</v>
      </c>
      <c r="AE11" s="76">
        <v>20616</v>
      </c>
      <c r="AF11" s="76">
        <v>20383</v>
      </c>
      <c r="AG11" s="74">
        <v>20487</v>
      </c>
      <c r="AH11" s="74">
        <v>22878</v>
      </c>
      <c r="AI11" s="74">
        <v>22245</v>
      </c>
      <c r="AJ11" s="74">
        <v>21345</v>
      </c>
      <c r="AK11" s="74">
        <v>19587</v>
      </c>
      <c r="AL11" s="74">
        <v>19777</v>
      </c>
      <c r="AM11" s="74">
        <v>19934</v>
      </c>
      <c r="AN11" s="74">
        <v>20429</v>
      </c>
      <c r="AO11" s="74">
        <v>21030</v>
      </c>
      <c r="AP11" s="74">
        <v>22877</v>
      </c>
      <c r="AQ11" s="74">
        <v>24181</v>
      </c>
      <c r="AR11" s="74">
        <v>24488</v>
      </c>
      <c r="AS11" s="74">
        <v>24013</v>
      </c>
      <c r="AT11" s="74">
        <f t="shared" si="1"/>
        <v>23604</v>
      </c>
      <c r="AU11" s="74">
        <f t="shared" si="2"/>
        <v>21518</v>
      </c>
      <c r="AV11" s="74">
        <f t="shared" si="3"/>
        <v>18981</v>
      </c>
      <c r="AW11" s="74">
        <f t="shared" si="4"/>
        <v>18341</v>
      </c>
      <c r="AX11" s="74">
        <f t="shared" si="0"/>
        <v>19111</v>
      </c>
      <c r="AY11" s="74">
        <f t="shared" si="5"/>
        <v>19189</v>
      </c>
      <c r="AZ11" s="74">
        <f t="shared" si="5"/>
        <v>19025</v>
      </c>
      <c r="BA11" s="73"/>
      <c r="BB11" s="27"/>
      <c r="BC11" s="27"/>
      <c r="BD11" s="28"/>
      <c r="BE11" s="85"/>
      <c r="BF11" s="28"/>
    </row>
    <row r="12" spans="1:58" ht="12" thickBot="1">
      <c r="A12" s="114" t="s">
        <v>72</v>
      </c>
      <c r="B12" s="126" t="s">
        <v>163</v>
      </c>
      <c r="C12" s="83">
        <v>2843</v>
      </c>
      <c r="D12" s="83">
        <v>5675</v>
      </c>
      <c r="E12" s="83">
        <v>8529</v>
      </c>
      <c r="F12" s="76">
        <v>11332</v>
      </c>
      <c r="G12" s="76">
        <v>3470</v>
      </c>
      <c r="H12" s="76">
        <v>7296</v>
      </c>
      <c r="I12" s="76">
        <v>10721</v>
      </c>
      <c r="J12" s="76">
        <v>16386</v>
      </c>
      <c r="K12" s="76">
        <v>5400</v>
      </c>
      <c r="L12" s="76">
        <v>9167</v>
      </c>
      <c r="M12" s="76">
        <v>13945</v>
      </c>
      <c r="N12" s="76">
        <v>21167</v>
      </c>
      <c r="O12" s="76">
        <v>6892</v>
      </c>
      <c r="P12" s="76">
        <v>14037</v>
      </c>
      <c r="Q12" s="76">
        <v>22045</v>
      </c>
      <c r="R12" s="76">
        <v>28792</v>
      </c>
      <c r="S12" s="76">
        <v>7807</v>
      </c>
      <c r="T12" s="76">
        <v>15588</v>
      </c>
      <c r="U12" s="76">
        <v>23467</v>
      </c>
      <c r="V12" s="76">
        <v>32839</v>
      </c>
      <c r="W12" s="76">
        <v>8048</v>
      </c>
      <c r="X12" s="76">
        <v>15804</v>
      </c>
      <c r="Y12" s="76">
        <v>23510</v>
      </c>
      <c r="Z12" s="76">
        <v>30431</v>
      </c>
      <c r="AB12" s="129" t="s">
        <v>72</v>
      </c>
      <c r="AC12" s="83">
        <v>2843</v>
      </c>
      <c r="AD12" s="76">
        <v>2832</v>
      </c>
      <c r="AE12" s="76">
        <v>2854</v>
      </c>
      <c r="AF12" s="76">
        <v>2803</v>
      </c>
      <c r="AG12" s="74">
        <v>3470</v>
      </c>
      <c r="AH12" s="74">
        <v>3826</v>
      </c>
      <c r="AI12" s="74">
        <v>3425</v>
      </c>
      <c r="AJ12" s="74">
        <v>5665</v>
      </c>
      <c r="AK12" s="74">
        <v>5400</v>
      </c>
      <c r="AL12" s="74">
        <v>3767</v>
      </c>
      <c r="AM12" s="74">
        <v>4778</v>
      </c>
      <c r="AN12" s="74">
        <v>7222</v>
      </c>
      <c r="AO12" s="74">
        <v>6892</v>
      </c>
      <c r="AP12" s="74">
        <v>7145</v>
      </c>
      <c r="AQ12" s="74">
        <v>8008</v>
      </c>
      <c r="AR12" s="74">
        <v>6747</v>
      </c>
      <c r="AS12" s="74">
        <v>7807</v>
      </c>
      <c r="AT12" s="74">
        <f t="shared" si="1"/>
        <v>7781</v>
      </c>
      <c r="AU12" s="74">
        <f t="shared" si="2"/>
        <v>7879</v>
      </c>
      <c r="AV12" s="74">
        <f t="shared" si="3"/>
        <v>9372</v>
      </c>
      <c r="AW12" s="74">
        <f t="shared" si="4"/>
        <v>8048</v>
      </c>
      <c r="AX12" s="74">
        <f t="shared" si="0"/>
        <v>7756</v>
      </c>
      <c r="AY12" s="74">
        <f t="shared" si="5"/>
        <v>7706</v>
      </c>
      <c r="AZ12" s="74">
        <f t="shared" si="5"/>
        <v>6921</v>
      </c>
      <c r="BA12" s="73"/>
      <c r="BB12" s="27"/>
      <c r="BC12" s="27"/>
      <c r="BD12" s="28"/>
      <c r="BE12" s="85"/>
      <c r="BF12" s="28"/>
    </row>
    <row r="13" spans="1:58" ht="12" thickBot="1">
      <c r="A13" s="115" t="s">
        <v>73</v>
      </c>
      <c r="B13" s="127" t="s">
        <v>164</v>
      </c>
      <c r="C13" s="2">
        <f aca="true" t="shared" si="6" ref="C13:K13">SUM(C3:C12)</f>
        <v>174839</v>
      </c>
      <c r="D13" s="2">
        <f t="shared" si="6"/>
        <v>359426</v>
      </c>
      <c r="E13" s="2">
        <f t="shared" si="6"/>
        <v>531235</v>
      </c>
      <c r="F13" s="2">
        <f t="shared" si="6"/>
        <v>695321</v>
      </c>
      <c r="G13" s="2">
        <f t="shared" si="6"/>
        <v>177814</v>
      </c>
      <c r="H13" s="2">
        <f t="shared" si="6"/>
        <v>350983</v>
      </c>
      <c r="I13" s="2">
        <f t="shared" si="6"/>
        <v>527368</v>
      </c>
      <c r="J13" s="2">
        <f t="shared" si="6"/>
        <v>696280</v>
      </c>
      <c r="K13" s="2">
        <f t="shared" si="6"/>
        <v>161382</v>
      </c>
      <c r="L13" s="2">
        <f aca="true" t="shared" si="7" ref="L13:Q13">SUM(L3:L12)</f>
        <v>330323</v>
      </c>
      <c r="M13" s="2">
        <f t="shared" si="7"/>
        <v>509562</v>
      </c>
      <c r="N13" s="2">
        <f t="shared" si="7"/>
        <v>698007</v>
      </c>
      <c r="O13" s="2">
        <f t="shared" si="7"/>
        <v>196098</v>
      </c>
      <c r="P13" s="2">
        <f t="shared" si="7"/>
        <v>392262</v>
      </c>
      <c r="Q13" s="2">
        <f t="shared" si="7"/>
        <v>593326</v>
      </c>
      <c r="R13" s="2">
        <f aca="true" t="shared" si="8" ref="R13:X13">SUM(R3:R12)</f>
        <v>799288</v>
      </c>
      <c r="S13" s="2">
        <f t="shared" si="8"/>
        <v>209202</v>
      </c>
      <c r="T13" s="2">
        <f t="shared" si="8"/>
        <v>414561</v>
      </c>
      <c r="U13" s="2">
        <f t="shared" si="8"/>
        <v>619908</v>
      </c>
      <c r="V13" s="2">
        <f t="shared" si="8"/>
        <v>824245</v>
      </c>
      <c r="W13" s="2">
        <f t="shared" si="8"/>
        <v>201530</v>
      </c>
      <c r="X13" s="2">
        <f t="shared" si="8"/>
        <v>422827</v>
      </c>
      <c r="Y13" s="2">
        <f>SUM(Y3:Y12)</f>
        <v>661098</v>
      </c>
      <c r="Z13" s="2">
        <f>SUM(Z3:Z12)</f>
        <v>899887</v>
      </c>
      <c r="AB13" s="130" t="s">
        <v>73</v>
      </c>
      <c r="AC13" s="2">
        <v>174839</v>
      </c>
      <c r="AD13" s="2">
        <v>184587</v>
      </c>
      <c r="AE13" s="2">
        <v>171809</v>
      </c>
      <c r="AF13" s="2">
        <v>164086</v>
      </c>
      <c r="AG13" s="2">
        <v>177814</v>
      </c>
      <c r="AH13" s="2">
        <v>173169</v>
      </c>
      <c r="AI13" s="2">
        <v>176385</v>
      </c>
      <c r="AJ13" s="2">
        <v>168912</v>
      </c>
      <c r="AK13" s="2">
        <v>161382</v>
      </c>
      <c r="AL13" s="2">
        <v>168941</v>
      </c>
      <c r="AM13" s="2">
        <f>SUM(AM3:AM12)</f>
        <v>179239</v>
      </c>
      <c r="AN13" s="2">
        <f>SUM(AN3:AN12)</f>
        <v>188445</v>
      </c>
      <c r="AO13" s="2">
        <v>196098</v>
      </c>
      <c r="AP13" s="2">
        <v>196164</v>
      </c>
      <c r="AQ13" s="2">
        <v>201064</v>
      </c>
      <c r="AR13" s="2">
        <v>205962</v>
      </c>
      <c r="AS13" s="2">
        <v>209202</v>
      </c>
      <c r="AT13" s="2">
        <f aca="true" t="shared" si="9" ref="AT13:AY13">SUM(AT3:AT12)</f>
        <v>205359</v>
      </c>
      <c r="AU13" s="2">
        <f t="shared" si="9"/>
        <v>205347</v>
      </c>
      <c r="AV13" s="2">
        <f t="shared" si="9"/>
        <v>204337</v>
      </c>
      <c r="AW13" s="2">
        <f t="shared" si="9"/>
        <v>201530</v>
      </c>
      <c r="AX13" s="2">
        <f t="shared" si="9"/>
        <v>221297</v>
      </c>
      <c r="AY13" s="2">
        <f t="shared" si="9"/>
        <v>238271</v>
      </c>
      <c r="AZ13" s="2">
        <f>SUM(AZ3:AZ12)</f>
        <v>238789</v>
      </c>
      <c r="BA13" s="73"/>
      <c r="BB13" s="27"/>
      <c r="BC13" s="27"/>
      <c r="BD13" s="28"/>
      <c r="BE13" s="85"/>
      <c r="BF13" s="28"/>
    </row>
    <row r="14" spans="1:52" ht="12" thickBot="1">
      <c r="A14" s="128"/>
      <c r="C14" s="27"/>
      <c r="D14" s="27"/>
      <c r="E14" s="27"/>
      <c r="F14" s="27"/>
      <c r="G14" s="27"/>
      <c r="H14" s="27"/>
      <c r="I14" s="27"/>
      <c r="J14" s="27"/>
      <c r="K14" s="27"/>
      <c r="L14" s="27"/>
      <c r="M14" s="27"/>
      <c r="N14" s="27"/>
      <c r="O14" s="27"/>
      <c r="P14" s="27"/>
      <c r="Q14" s="27"/>
      <c r="R14" s="27"/>
      <c r="S14" s="27"/>
      <c r="T14" s="27"/>
      <c r="U14" s="27"/>
      <c r="V14" s="27"/>
      <c r="W14" s="27"/>
      <c r="X14" s="27"/>
      <c r="Y14" s="27"/>
      <c r="Z14" s="27"/>
      <c r="AQ14" s="1"/>
      <c r="AR14" s="1"/>
      <c r="AT14" s="1"/>
      <c r="AU14" s="1"/>
      <c r="AV14" s="1"/>
      <c r="AW14" s="1"/>
      <c r="AX14" s="1"/>
      <c r="AY14" s="1"/>
      <c r="AZ14" s="1"/>
    </row>
    <row r="15" spans="1:52" ht="24" thickBot="1">
      <c r="A15" s="105" t="s">
        <v>59</v>
      </c>
      <c r="B15" s="105" t="s">
        <v>179</v>
      </c>
      <c r="C15" s="37" t="s">
        <v>198</v>
      </c>
      <c r="D15" s="37" t="s">
        <v>201</v>
      </c>
      <c r="E15" s="37" t="s">
        <v>205</v>
      </c>
      <c r="F15" s="37" t="s">
        <v>226</v>
      </c>
      <c r="G15" s="37" t="s">
        <v>230</v>
      </c>
      <c r="H15" s="37" t="s">
        <v>249</v>
      </c>
      <c r="I15" s="37" t="s">
        <v>250</v>
      </c>
      <c r="J15" s="37" t="s">
        <v>253</v>
      </c>
      <c r="K15" s="37" t="s">
        <v>256</v>
      </c>
      <c r="L15" s="37" t="s">
        <v>263</v>
      </c>
      <c r="M15" s="37" t="s">
        <v>268</v>
      </c>
      <c r="N15" s="37" t="s">
        <v>270</v>
      </c>
      <c r="O15" s="106" t="s">
        <v>273</v>
      </c>
      <c r="P15" s="106" t="s">
        <v>278</v>
      </c>
      <c r="Q15" s="106" t="s">
        <v>286</v>
      </c>
      <c r="R15" s="106" t="s">
        <v>293</v>
      </c>
      <c r="S15" s="106" t="s">
        <v>296</v>
      </c>
      <c r="T15" s="106" t="s">
        <v>377</v>
      </c>
      <c r="U15" s="106" t="s">
        <v>430</v>
      </c>
      <c r="V15" s="106" t="s">
        <v>432</v>
      </c>
      <c r="W15" s="106" t="s">
        <v>432</v>
      </c>
      <c r="X15" s="106" t="s">
        <v>445</v>
      </c>
      <c r="Y15" s="106" t="s">
        <v>451</v>
      </c>
      <c r="Z15" s="106" t="s">
        <v>455</v>
      </c>
      <c r="AB15" s="105" t="s">
        <v>61</v>
      </c>
      <c r="AC15" s="38" t="s">
        <v>198</v>
      </c>
      <c r="AD15" s="38" t="s">
        <v>200</v>
      </c>
      <c r="AE15" s="38" t="s">
        <v>206</v>
      </c>
      <c r="AF15" s="38" t="s">
        <v>225</v>
      </c>
      <c r="AG15" s="38" t="s">
        <v>230</v>
      </c>
      <c r="AH15" s="38" t="s">
        <v>248</v>
      </c>
      <c r="AI15" s="38" t="s">
        <v>251</v>
      </c>
      <c r="AJ15" s="38" t="s">
        <v>254</v>
      </c>
      <c r="AK15" s="38" t="s">
        <v>256</v>
      </c>
      <c r="AL15" s="38" t="s">
        <v>264</v>
      </c>
      <c r="AM15" s="106" t="s">
        <v>267</v>
      </c>
      <c r="AN15" s="106" t="s">
        <v>271</v>
      </c>
      <c r="AO15" s="106" t="s">
        <v>273</v>
      </c>
      <c r="AP15" s="106" t="s">
        <v>284</v>
      </c>
      <c r="AQ15" s="106" t="s">
        <v>287</v>
      </c>
      <c r="AR15" s="106" t="s">
        <v>294</v>
      </c>
      <c r="AS15" s="106" t="s">
        <v>296</v>
      </c>
      <c r="AT15" s="106" t="s">
        <v>378</v>
      </c>
      <c r="AU15" s="106" t="s">
        <v>428</v>
      </c>
      <c r="AV15" s="106" t="s">
        <v>433</v>
      </c>
      <c r="AW15" s="106" t="s">
        <v>433</v>
      </c>
      <c r="AX15" s="106" t="s">
        <v>446</v>
      </c>
      <c r="AY15" s="106" t="s">
        <v>450</v>
      </c>
      <c r="AZ15" s="106" t="s">
        <v>459</v>
      </c>
    </row>
    <row r="16" spans="1:55" ht="12">
      <c r="A16" s="114" t="s">
        <v>64</v>
      </c>
      <c r="B16" s="125" t="s">
        <v>154</v>
      </c>
      <c r="C16" s="75">
        <v>-296</v>
      </c>
      <c r="D16" s="75">
        <v>-651</v>
      </c>
      <c r="E16" s="75">
        <v>-1005</v>
      </c>
      <c r="F16" s="75">
        <v>-1457</v>
      </c>
      <c r="G16" s="75">
        <v>-253</v>
      </c>
      <c r="H16" s="75">
        <v>-594</v>
      </c>
      <c r="I16" s="75">
        <v>-922</v>
      </c>
      <c r="J16" s="75">
        <v>-1322</v>
      </c>
      <c r="K16" s="75">
        <v>-269</v>
      </c>
      <c r="L16" s="75">
        <v>-634</v>
      </c>
      <c r="M16" s="75">
        <v>-1001</v>
      </c>
      <c r="N16" s="75">
        <v>-1500</v>
      </c>
      <c r="O16" s="75">
        <v>-328</v>
      </c>
      <c r="P16" s="75">
        <v>-733</v>
      </c>
      <c r="Q16" s="75">
        <v>-1170</v>
      </c>
      <c r="R16" s="75">
        <v>-1663</v>
      </c>
      <c r="S16" s="75">
        <v>-389</v>
      </c>
      <c r="T16" s="75">
        <v>-870</v>
      </c>
      <c r="U16" s="75">
        <v>-1325</v>
      </c>
      <c r="V16" s="75">
        <v>-1922</v>
      </c>
      <c r="W16" s="75">
        <v>-418</v>
      </c>
      <c r="X16" s="75">
        <v>-920</v>
      </c>
      <c r="Y16" s="75">
        <v>-1635</v>
      </c>
      <c r="Z16" s="75">
        <v>-2349</v>
      </c>
      <c r="AB16" s="129" t="s">
        <v>64</v>
      </c>
      <c r="AC16" s="77">
        <v>-296</v>
      </c>
      <c r="AD16" s="77">
        <v>-355</v>
      </c>
      <c r="AE16" s="77">
        <v>-354</v>
      </c>
      <c r="AF16" s="77">
        <v>-452</v>
      </c>
      <c r="AG16" s="77">
        <v>-253</v>
      </c>
      <c r="AH16" s="77">
        <v>-341</v>
      </c>
      <c r="AI16" s="77">
        <v>-328</v>
      </c>
      <c r="AJ16" s="77">
        <v>-400</v>
      </c>
      <c r="AK16" s="77">
        <v>-269</v>
      </c>
      <c r="AL16" s="77">
        <v>-365</v>
      </c>
      <c r="AM16" s="77">
        <v>-367</v>
      </c>
      <c r="AN16" s="77">
        <v>-499</v>
      </c>
      <c r="AO16" s="77">
        <v>-328</v>
      </c>
      <c r="AP16" s="77">
        <v>-405</v>
      </c>
      <c r="AQ16" s="77">
        <v>-437</v>
      </c>
      <c r="AR16" s="77">
        <v>-493</v>
      </c>
      <c r="AS16" s="77">
        <v>-389</v>
      </c>
      <c r="AT16" s="77">
        <f>+T16-AS16</f>
        <v>-481</v>
      </c>
      <c r="AU16" s="77">
        <f aca="true" t="shared" si="10" ref="AU16:AU25">+U16-T16</f>
        <v>-455</v>
      </c>
      <c r="AV16" s="77">
        <f>+V16-U16</f>
        <v>-597</v>
      </c>
      <c r="AW16" s="77">
        <f aca="true" t="shared" si="11" ref="AW16:AW25">+W16</f>
        <v>-418</v>
      </c>
      <c r="AX16" s="77">
        <f>+X16-AW16</f>
        <v>-502</v>
      </c>
      <c r="AY16" s="77">
        <f aca="true" t="shared" si="12" ref="AY16:AZ25">+Y16-X16</f>
        <v>-715</v>
      </c>
      <c r="AZ16" s="77">
        <f t="shared" si="12"/>
        <v>-714</v>
      </c>
      <c r="BA16" s="73"/>
      <c r="BC16" s="28"/>
    </row>
    <row r="17" spans="1:58" ht="24">
      <c r="A17" s="114" t="s">
        <v>74</v>
      </c>
      <c r="B17" s="126" t="s">
        <v>155</v>
      </c>
      <c r="C17" s="76">
        <v>-458</v>
      </c>
      <c r="D17" s="76">
        <v>-742</v>
      </c>
      <c r="E17" s="76">
        <v>-1145</v>
      </c>
      <c r="F17" s="76">
        <v>-1505</v>
      </c>
      <c r="G17" s="76">
        <v>-431</v>
      </c>
      <c r="H17" s="76">
        <v>-917</v>
      </c>
      <c r="I17" s="76">
        <v>-1442</v>
      </c>
      <c r="J17" s="76">
        <v>-1951</v>
      </c>
      <c r="K17" s="76">
        <v>-495</v>
      </c>
      <c r="L17" s="76">
        <v>-1052</v>
      </c>
      <c r="M17" s="76">
        <v>-1614</v>
      </c>
      <c r="N17" s="76">
        <v>-2324</v>
      </c>
      <c r="O17" s="76">
        <v>-680</v>
      </c>
      <c r="P17" s="76">
        <v>-1597</v>
      </c>
      <c r="Q17" s="76">
        <v>-2645</v>
      </c>
      <c r="R17" s="76">
        <v>-4039</v>
      </c>
      <c r="S17" s="76">
        <v>-1189</v>
      </c>
      <c r="T17" s="76">
        <v>-2707</v>
      </c>
      <c r="U17" s="76">
        <v>-4083</v>
      </c>
      <c r="V17" s="76">
        <v>-5407</v>
      </c>
      <c r="W17" s="76">
        <v>-882</v>
      </c>
      <c r="X17" s="76">
        <v>-1758</v>
      </c>
      <c r="Y17" s="76">
        <v>-2662</v>
      </c>
      <c r="Z17" s="76">
        <v>-4083</v>
      </c>
      <c r="AB17" s="129" t="s">
        <v>74</v>
      </c>
      <c r="AC17" s="74">
        <v>-458</v>
      </c>
      <c r="AD17" s="74">
        <v>-284</v>
      </c>
      <c r="AE17" s="74">
        <v>-403</v>
      </c>
      <c r="AF17" s="74">
        <v>-360</v>
      </c>
      <c r="AG17" s="74">
        <v>-431</v>
      </c>
      <c r="AH17" s="74">
        <v>-486</v>
      </c>
      <c r="AI17" s="74">
        <v>-525</v>
      </c>
      <c r="AJ17" s="74">
        <v>-509</v>
      </c>
      <c r="AK17" s="74">
        <v>-495</v>
      </c>
      <c r="AL17" s="74">
        <v>-557</v>
      </c>
      <c r="AM17" s="74">
        <v>-562</v>
      </c>
      <c r="AN17" s="74">
        <v>-710</v>
      </c>
      <c r="AO17" s="74">
        <v>-680</v>
      </c>
      <c r="AP17" s="74">
        <v>-918</v>
      </c>
      <c r="AQ17" s="74">
        <v>-1048</v>
      </c>
      <c r="AR17" s="74">
        <v>-1394</v>
      </c>
      <c r="AS17" s="74">
        <v>-1189</v>
      </c>
      <c r="AT17" s="74">
        <f aca="true" t="shared" si="13" ref="AT17:AT25">+T17-AS17</f>
        <v>-1518</v>
      </c>
      <c r="AU17" s="74">
        <f t="shared" si="10"/>
        <v>-1376</v>
      </c>
      <c r="AV17" s="74">
        <f>+V17-U17</f>
        <v>-1324</v>
      </c>
      <c r="AW17" s="74">
        <f t="shared" si="11"/>
        <v>-882</v>
      </c>
      <c r="AX17" s="74">
        <f>+X17-AW17</f>
        <v>-876</v>
      </c>
      <c r="AY17" s="74">
        <f t="shared" si="12"/>
        <v>-904</v>
      </c>
      <c r="AZ17" s="74">
        <f t="shared" si="12"/>
        <v>-1421</v>
      </c>
      <c r="BA17" s="73"/>
      <c r="BC17" s="28"/>
      <c r="BF17" s="28"/>
    </row>
    <row r="18" spans="1:58" ht="12">
      <c r="A18" s="114" t="s">
        <v>65</v>
      </c>
      <c r="B18" s="126" t="s">
        <v>156</v>
      </c>
      <c r="C18" s="76">
        <v>-3581</v>
      </c>
      <c r="D18" s="76">
        <v>-7432</v>
      </c>
      <c r="E18" s="76">
        <v>-10917</v>
      </c>
      <c r="F18" s="76">
        <v>-14536</v>
      </c>
      <c r="G18" s="76">
        <v>-3165</v>
      </c>
      <c r="H18" s="76">
        <v>-9092</v>
      </c>
      <c r="I18" s="76">
        <v>-13074</v>
      </c>
      <c r="J18" s="76">
        <v>-18485</v>
      </c>
      <c r="K18" s="76">
        <v>-4394</v>
      </c>
      <c r="L18" s="76">
        <v>-10612</v>
      </c>
      <c r="M18" s="76">
        <v>-14840</v>
      </c>
      <c r="N18" s="76">
        <v>-19328</v>
      </c>
      <c r="O18" s="76">
        <v>-4081</v>
      </c>
      <c r="P18" s="76">
        <v>-8687</v>
      </c>
      <c r="Q18" s="76">
        <v>-13852</v>
      </c>
      <c r="R18" s="76">
        <v>-20936</v>
      </c>
      <c r="S18" s="76">
        <v>-6925</v>
      </c>
      <c r="T18" s="76">
        <v>-14366</v>
      </c>
      <c r="U18" s="76">
        <v>-22462</v>
      </c>
      <c r="V18" s="76">
        <v>-30854</v>
      </c>
      <c r="W18" s="76">
        <v>-8190</v>
      </c>
      <c r="X18" s="76">
        <v>-18284</v>
      </c>
      <c r="Y18" s="76">
        <v>-32636</v>
      </c>
      <c r="Z18" s="76">
        <v>-42587</v>
      </c>
      <c r="AB18" s="129" t="s">
        <v>65</v>
      </c>
      <c r="AC18" s="74">
        <v>-3581</v>
      </c>
      <c r="AD18" s="74">
        <v>-3851</v>
      </c>
      <c r="AE18" s="74">
        <v>-3485</v>
      </c>
      <c r="AF18" s="74">
        <v>-3619</v>
      </c>
      <c r="AG18" s="74">
        <v>-3165</v>
      </c>
      <c r="AH18" s="74">
        <v>-5927</v>
      </c>
      <c r="AI18" s="74">
        <v>-3982</v>
      </c>
      <c r="AJ18" s="74">
        <v>-5411</v>
      </c>
      <c r="AK18" s="74">
        <v>-4394</v>
      </c>
      <c r="AL18" s="74">
        <v>-6218</v>
      </c>
      <c r="AM18" s="74">
        <v>-4228</v>
      </c>
      <c r="AN18" s="74">
        <v>-4488</v>
      </c>
      <c r="AO18" s="74">
        <v>-4081</v>
      </c>
      <c r="AP18" s="74">
        <v>-4606</v>
      </c>
      <c r="AQ18" s="74">
        <v>-5165</v>
      </c>
      <c r="AR18" s="74">
        <v>-7084</v>
      </c>
      <c r="AS18" s="74">
        <v>-6925</v>
      </c>
      <c r="AT18" s="74">
        <f t="shared" si="13"/>
        <v>-7441</v>
      </c>
      <c r="AU18" s="74">
        <f t="shared" si="10"/>
        <v>-8096</v>
      </c>
      <c r="AV18" s="74">
        <f>+V18-U18</f>
        <v>-8392</v>
      </c>
      <c r="AW18" s="74">
        <f t="shared" si="11"/>
        <v>-8190</v>
      </c>
      <c r="AX18" s="74">
        <f>+X18-AW18</f>
        <v>-10094</v>
      </c>
      <c r="AY18" s="74">
        <f t="shared" si="12"/>
        <v>-14352</v>
      </c>
      <c r="AZ18" s="74">
        <f t="shared" si="12"/>
        <v>-9951</v>
      </c>
      <c r="BA18" s="73"/>
      <c r="BC18" s="28"/>
      <c r="BD18" s="28"/>
      <c r="BF18" s="28"/>
    </row>
    <row r="19" spans="1:53" ht="12">
      <c r="A19" s="114"/>
      <c r="B19" s="126"/>
      <c r="C19" s="76"/>
      <c r="D19" s="76"/>
      <c r="E19" s="76"/>
      <c r="F19" s="76"/>
      <c r="G19" s="76"/>
      <c r="H19" s="76"/>
      <c r="I19" s="76"/>
      <c r="J19" s="76"/>
      <c r="K19" s="76"/>
      <c r="L19" s="76"/>
      <c r="M19" s="76"/>
      <c r="N19" s="76"/>
      <c r="O19" s="76"/>
      <c r="P19" s="76"/>
      <c r="Q19" s="76"/>
      <c r="R19" s="76"/>
      <c r="S19" s="76"/>
      <c r="T19" s="76"/>
      <c r="U19" s="76"/>
      <c r="V19" s="76"/>
      <c r="W19" s="76"/>
      <c r="X19" s="76"/>
      <c r="Y19" s="76"/>
      <c r="Z19" s="76"/>
      <c r="AB19" s="129"/>
      <c r="AC19" s="74"/>
      <c r="AD19" s="74"/>
      <c r="AE19" s="74"/>
      <c r="AF19" s="74"/>
      <c r="AG19" s="74"/>
      <c r="AH19" s="74"/>
      <c r="AI19" s="74"/>
      <c r="AJ19" s="74"/>
      <c r="AK19" s="74"/>
      <c r="AL19" s="74"/>
      <c r="AM19" s="74"/>
      <c r="AN19" s="74"/>
      <c r="AO19" s="74">
        <v>0</v>
      </c>
      <c r="AP19" s="74">
        <v>0</v>
      </c>
      <c r="AQ19" s="74">
        <v>0</v>
      </c>
      <c r="AR19" s="74"/>
      <c r="AS19" s="74"/>
      <c r="AT19" s="74"/>
      <c r="AU19" s="74"/>
      <c r="AV19" s="74"/>
      <c r="AW19" s="74"/>
      <c r="AX19" s="74"/>
      <c r="AY19" s="74"/>
      <c r="AZ19" s="74"/>
      <c r="BA19" s="73"/>
    </row>
    <row r="20" spans="1:58" ht="12">
      <c r="A20" s="114" t="s">
        <v>67</v>
      </c>
      <c r="B20" s="126" t="s">
        <v>158</v>
      </c>
      <c r="C20" s="76">
        <v>-12451</v>
      </c>
      <c r="D20" s="76">
        <v>-26764</v>
      </c>
      <c r="E20" s="76">
        <v>-40613</v>
      </c>
      <c r="F20" s="76">
        <v>-54635</v>
      </c>
      <c r="G20" s="76">
        <v>-13881</v>
      </c>
      <c r="H20" s="76">
        <v>-28725</v>
      </c>
      <c r="I20" s="76">
        <v>-44520</v>
      </c>
      <c r="J20" s="76">
        <v>-60350</v>
      </c>
      <c r="K20" s="76">
        <v>-15775</v>
      </c>
      <c r="L20" s="76">
        <v>-32966</v>
      </c>
      <c r="M20" s="76">
        <v>-51321</v>
      </c>
      <c r="N20" s="76">
        <v>-69186</v>
      </c>
      <c r="O20" s="76">
        <v>-17380</v>
      </c>
      <c r="P20" s="76">
        <v>-37099</v>
      </c>
      <c r="Q20" s="76">
        <v>-57226</v>
      </c>
      <c r="R20" s="76">
        <v>-77596</v>
      </c>
      <c r="S20" s="76">
        <v>-20515</v>
      </c>
      <c r="T20" s="76">
        <v>-43598</v>
      </c>
      <c r="U20" s="76">
        <v>-66973</v>
      </c>
      <c r="V20" s="76">
        <v>-89297</v>
      </c>
      <c r="W20" s="76">
        <v>-21486</v>
      </c>
      <c r="X20" s="76">
        <v>-47991</v>
      </c>
      <c r="Y20" s="76">
        <v>-82295</v>
      </c>
      <c r="Z20" s="76">
        <v>-115257</v>
      </c>
      <c r="AB20" s="129" t="s">
        <v>67</v>
      </c>
      <c r="AC20" s="74">
        <v>-12451</v>
      </c>
      <c r="AD20" s="74">
        <v>-14313</v>
      </c>
      <c r="AE20" s="74">
        <v>-13849</v>
      </c>
      <c r="AF20" s="74">
        <v>-14022</v>
      </c>
      <c r="AG20" s="74">
        <v>-13881</v>
      </c>
      <c r="AH20" s="74">
        <v>-14844</v>
      </c>
      <c r="AI20" s="74">
        <v>-15795</v>
      </c>
      <c r="AJ20" s="74">
        <v>-15830</v>
      </c>
      <c r="AK20" s="74">
        <v>-15775</v>
      </c>
      <c r="AL20" s="74">
        <v>-17191</v>
      </c>
      <c r="AM20" s="74">
        <v>-18355</v>
      </c>
      <c r="AN20" s="74">
        <v>-17865</v>
      </c>
      <c r="AO20" s="74">
        <v>-17380</v>
      </c>
      <c r="AP20" s="74">
        <v>-19718</v>
      </c>
      <c r="AQ20" s="74">
        <v>-20127</v>
      </c>
      <c r="AR20" s="74">
        <v>-20370</v>
      </c>
      <c r="AS20" s="74">
        <v>-20515</v>
      </c>
      <c r="AT20" s="74">
        <f t="shared" si="13"/>
        <v>-23083</v>
      </c>
      <c r="AU20" s="74">
        <f t="shared" si="10"/>
        <v>-23375</v>
      </c>
      <c r="AV20" s="74">
        <f>+V20-U20</f>
        <v>-22324</v>
      </c>
      <c r="AW20" s="74">
        <f t="shared" si="11"/>
        <v>-21486</v>
      </c>
      <c r="AX20" s="74">
        <f>+X20-AW20</f>
        <v>-26505</v>
      </c>
      <c r="AY20" s="74">
        <f t="shared" si="12"/>
        <v>-34304</v>
      </c>
      <c r="AZ20" s="74">
        <f t="shared" si="12"/>
        <v>-32962</v>
      </c>
      <c r="BA20" s="73"/>
      <c r="BC20" s="28"/>
      <c r="BD20" s="28"/>
      <c r="BF20" s="28"/>
    </row>
    <row r="21" spans="1:53" ht="12">
      <c r="A21" s="114"/>
      <c r="B21" s="126"/>
      <c r="C21" s="78"/>
      <c r="D21" s="78"/>
      <c r="E21" s="78"/>
      <c r="F21" s="78"/>
      <c r="G21" s="78"/>
      <c r="H21" s="78"/>
      <c r="I21" s="78"/>
      <c r="J21" s="78"/>
      <c r="K21" s="78"/>
      <c r="L21" s="78"/>
      <c r="M21" s="78"/>
      <c r="N21" s="78"/>
      <c r="O21" s="78"/>
      <c r="P21" s="78"/>
      <c r="Q21" s="78"/>
      <c r="R21" s="78"/>
      <c r="S21" s="78"/>
      <c r="T21" s="78"/>
      <c r="U21" s="78"/>
      <c r="V21" s="78"/>
      <c r="W21" s="78"/>
      <c r="X21" s="78"/>
      <c r="Y21" s="78"/>
      <c r="Z21" s="78"/>
      <c r="AB21" s="129"/>
      <c r="AC21" s="80"/>
      <c r="AD21" s="80"/>
      <c r="AE21" s="80"/>
      <c r="AF21" s="80"/>
      <c r="AG21" s="80"/>
      <c r="AH21" s="80"/>
      <c r="AI21" s="80"/>
      <c r="AJ21" s="80"/>
      <c r="AK21" s="80"/>
      <c r="AL21" s="80"/>
      <c r="AM21" s="80"/>
      <c r="AN21" s="80"/>
      <c r="AO21" s="80">
        <v>0</v>
      </c>
      <c r="AP21" s="80">
        <v>0</v>
      </c>
      <c r="AQ21" s="80">
        <v>0</v>
      </c>
      <c r="AR21" s="74"/>
      <c r="AS21" s="74"/>
      <c r="AT21" s="74"/>
      <c r="AU21" s="74"/>
      <c r="AV21" s="74"/>
      <c r="AW21" s="74"/>
      <c r="AX21" s="74"/>
      <c r="AY21" s="74"/>
      <c r="AZ21" s="74"/>
      <c r="BA21" s="73"/>
    </row>
    <row r="22" spans="1:53" ht="12">
      <c r="A22" s="114"/>
      <c r="B22" s="126"/>
      <c r="C22" s="76"/>
      <c r="D22" s="76"/>
      <c r="E22" s="76"/>
      <c r="F22" s="76"/>
      <c r="G22" s="76"/>
      <c r="H22" s="76"/>
      <c r="I22" s="76"/>
      <c r="J22" s="76"/>
      <c r="K22" s="76"/>
      <c r="L22" s="76"/>
      <c r="M22" s="76"/>
      <c r="N22" s="76"/>
      <c r="O22" s="76"/>
      <c r="P22" s="76"/>
      <c r="Q22" s="76"/>
      <c r="R22" s="76"/>
      <c r="S22" s="76"/>
      <c r="T22" s="76"/>
      <c r="U22" s="76"/>
      <c r="V22" s="76"/>
      <c r="W22" s="76"/>
      <c r="X22" s="76"/>
      <c r="Y22" s="76"/>
      <c r="Z22" s="76"/>
      <c r="AB22" s="129"/>
      <c r="AC22" s="74"/>
      <c r="AD22" s="74"/>
      <c r="AE22" s="74"/>
      <c r="AF22" s="74"/>
      <c r="AG22" s="74"/>
      <c r="AH22" s="74"/>
      <c r="AI22" s="74"/>
      <c r="AJ22" s="74"/>
      <c r="AK22" s="74"/>
      <c r="AL22" s="74"/>
      <c r="AM22" s="74"/>
      <c r="AN22" s="74"/>
      <c r="AO22" s="74">
        <v>0</v>
      </c>
      <c r="AP22" s="74">
        <v>0</v>
      </c>
      <c r="AQ22" s="74">
        <v>0</v>
      </c>
      <c r="AR22" s="74"/>
      <c r="AS22" s="74"/>
      <c r="AT22" s="74"/>
      <c r="AU22" s="74"/>
      <c r="AV22" s="74"/>
      <c r="AW22" s="74"/>
      <c r="AX22" s="74"/>
      <c r="AY22" s="74"/>
      <c r="AZ22" s="74"/>
      <c r="BA22" s="73"/>
    </row>
    <row r="23" spans="1:55" ht="12">
      <c r="A23" s="114" t="s">
        <v>70</v>
      </c>
      <c r="B23" s="126" t="s">
        <v>161</v>
      </c>
      <c r="C23" s="76">
        <v>-952</v>
      </c>
      <c r="D23" s="76">
        <v>-1728</v>
      </c>
      <c r="E23" s="76">
        <v>-2619</v>
      </c>
      <c r="F23" s="76">
        <v>-3366</v>
      </c>
      <c r="G23" s="76">
        <v>-788</v>
      </c>
      <c r="H23" s="76">
        <v>-1550</v>
      </c>
      <c r="I23" s="76">
        <v>-2400</v>
      </c>
      <c r="J23" s="76">
        <v>-3386</v>
      </c>
      <c r="K23" s="76">
        <v>-814</v>
      </c>
      <c r="L23" s="76">
        <v>-1669</v>
      </c>
      <c r="M23" s="76">
        <v>-2509</v>
      </c>
      <c r="N23" s="76">
        <v>-3597</v>
      </c>
      <c r="O23" s="76">
        <v>-1054</v>
      </c>
      <c r="P23" s="76">
        <v>-1925</v>
      </c>
      <c r="Q23" s="76">
        <v>-2715</v>
      </c>
      <c r="R23" s="76">
        <v>-3511</v>
      </c>
      <c r="S23" s="76">
        <v>-905</v>
      </c>
      <c r="T23" s="76">
        <v>-1714</v>
      </c>
      <c r="U23" s="76">
        <v>-2460</v>
      </c>
      <c r="V23" s="76">
        <v>-3111</v>
      </c>
      <c r="W23" s="76">
        <v>-627</v>
      </c>
      <c r="X23" s="76">
        <v>-1176</v>
      </c>
      <c r="Y23" s="76">
        <v>-1713</v>
      </c>
      <c r="Z23" s="76">
        <v>-2262</v>
      </c>
      <c r="AB23" s="129" t="s">
        <v>70</v>
      </c>
      <c r="AC23" s="74">
        <v>-952</v>
      </c>
      <c r="AD23" s="74">
        <v>-776</v>
      </c>
      <c r="AE23" s="74">
        <v>-891</v>
      </c>
      <c r="AF23" s="74">
        <v>-747</v>
      </c>
      <c r="AG23" s="74">
        <v>-788</v>
      </c>
      <c r="AH23" s="74">
        <v>-762</v>
      </c>
      <c r="AI23" s="74">
        <v>-850</v>
      </c>
      <c r="AJ23" s="74">
        <v>-986</v>
      </c>
      <c r="AK23" s="74">
        <v>-814</v>
      </c>
      <c r="AL23" s="74">
        <v>-855</v>
      </c>
      <c r="AM23" s="74">
        <v>-840</v>
      </c>
      <c r="AN23" s="74">
        <v>-1088</v>
      </c>
      <c r="AO23" s="74">
        <v>-1054</v>
      </c>
      <c r="AP23" s="74">
        <v>-872</v>
      </c>
      <c r="AQ23" s="74">
        <v>-790</v>
      </c>
      <c r="AR23" s="74">
        <v>-796</v>
      </c>
      <c r="AS23" s="74">
        <v>-905</v>
      </c>
      <c r="AT23" s="74">
        <f t="shared" si="13"/>
        <v>-809</v>
      </c>
      <c r="AU23" s="74">
        <f t="shared" si="10"/>
        <v>-746</v>
      </c>
      <c r="AV23" s="74">
        <f>+V23-U23</f>
        <v>-651</v>
      </c>
      <c r="AW23" s="74">
        <f t="shared" si="11"/>
        <v>-627</v>
      </c>
      <c r="AX23" s="74">
        <f>+X23-AW23</f>
        <v>-549</v>
      </c>
      <c r="AY23" s="74">
        <f t="shared" si="12"/>
        <v>-537</v>
      </c>
      <c r="AZ23" s="74">
        <f t="shared" si="12"/>
        <v>-549</v>
      </c>
      <c r="BA23" s="73"/>
      <c r="BC23" s="28"/>
    </row>
    <row r="24" spans="1:58" ht="24">
      <c r="A24" s="114" t="s">
        <v>71</v>
      </c>
      <c r="B24" s="126" t="s">
        <v>165</v>
      </c>
      <c r="C24" s="76">
        <v>-831</v>
      </c>
      <c r="D24" s="76">
        <v>-2142</v>
      </c>
      <c r="E24" s="76">
        <v>-3273</v>
      </c>
      <c r="F24" s="76">
        <v>-4939</v>
      </c>
      <c r="G24" s="76">
        <v>-1462</v>
      </c>
      <c r="H24" s="76">
        <v>-3382</v>
      </c>
      <c r="I24" s="76">
        <v>-5466</v>
      </c>
      <c r="J24" s="76">
        <v>-7599</v>
      </c>
      <c r="K24" s="76">
        <v>-2153</v>
      </c>
      <c r="L24" s="76">
        <v>-4387</v>
      </c>
      <c r="M24" s="76">
        <v>-6491</v>
      </c>
      <c r="N24" s="76">
        <v>-8667</v>
      </c>
      <c r="O24" s="76">
        <v>-2238</v>
      </c>
      <c r="P24" s="76">
        <v>-4851</v>
      </c>
      <c r="Q24" s="76">
        <v>-7550</v>
      </c>
      <c r="R24" s="76">
        <v>-10244</v>
      </c>
      <c r="S24" s="76">
        <v>-2635</v>
      </c>
      <c r="T24" s="76">
        <v>-5164</v>
      </c>
      <c r="U24" s="76">
        <v>-7341</v>
      </c>
      <c r="V24" s="76">
        <v>-9521</v>
      </c>
      <c r="W24" s="76">
        <v>-2225</v>
      </c>
      <c r="X24" s="76">
        <v>-4373</v>
      </c>
      <c r="Y24" s="76">
        <v>-7574</v>
      </c>
      <c r="Z24" s="76">
        <v>-10309</v>
      </c>
      <c r="AB24" s="129" t="s">
        <v>71</v>
      </c>
      <c r="AC24" s="74">
        <v>-831</v>
      </c>
      <c r="AD24" s="74">
        <v>-1311</v>
      </c>
      <c r="AE24" s="74">
        <v>-1131</v>
      </c>
      <c r="AF24" s="74">
        <v>-1666</v>
      </c>
      <c r="AG24" s="74">
        <v>-1462</v>
      </c>
      <c r="AH24" s="74">
        <v>-1920</v>
      </c>
      <c r="AI24" s="74">
        <v>-2084</v>
      </c>
      <c r="AJ24" s="74">
        <v>-2133</v>
      </c>
      <c r="AK24" s="74">
        <v>-2153</v>
      </c>
      <c r="AL24" s="74">
        <v>-2234</v>
      </c>
      <c r="AM24" s="74">
        <v>-2104</v>
      </c>
      <c r="AN24" s="74">
        <v>-2176</v>
      </c>
      <c r="AO24" s="74">
        <v>-2238</v>
      </c>
      <c r="AP24" s="74">
        <v>-2612</v>
      </c>
      <c r="AQ24" s="74">
        <v>-2699</v>
      </c>
      <c r="AR24" s="74">
        <v>-2694</v>
      </c>
      <c r="AS24" s="74">
        <v>-2635</v>
      </c>
      <c r="AT24" s="74">
        <f t="shared" si="13"/>
        <v>-2529</v>
      </c>
      <c r="AU24" s="74">
        <f t="shared" si="10"/>
        <v>-2177</v>
      </c>
      <c r="AV24" s="74">
        <f>+V24-U24</f>
        <v>-2180</v>
      </c>
      <c r="AW24" s="74">
        <f t="shared" si="11"/>
        <v>-2225</v>
      </c>
      <c r="AX24" s="74">
        <f>+X24-AW24</f>
        <v>-2148</v>
      </c>
      <c r="AY24" s="74">
        <f t="shared" si="12"/>
        <v>-3201</v>
      </c>
      <c r="AZ24" s="74">
        <f t="shared" si="12"/>
        <v>-2735</v>
      </c>
      <c r="BA24" s="73"/>
      <c r="BC24" s="28"/>
      <c r="BD24" s="28"/>
      <c r="BF24" s="28"/>
    </row>
    <row r="25" spans="1:58" ht="12" thickBot="1">
      <c r="A25" s="114" t="s">
        <v>72</v>
      </c>
      <c r="B25" s="126" t="s">
        <v>163</v>
      </c>
      <c r="C25" s="76">
        <v>-775</v>
      </c>
      <c r="D25" s="76">
        <v>-1383</v>
      </c>
      <c r="E25" s="76">
        <v>-2189</v>
      </c>
      <c r="F25" s="76">
        <v>-3210</v>
      </c>
      <c r="G25" s="76">
        <v>-1084</v>
      </c>
      <c r="H25" s="76">
        <v>-2584</v>
      </c>
      <c r="I25" s="76">
        <v>-3818</v>
      </c>
      <c r="J25" s="76">
        <v>-7014</v>
      </c>
      <c r="K25" s="76">
        <v>-3130</v>
      </c>
      <c r="L25" s="76">
        <v>-4867</v>
      </c>
      <c r="M25" s="76">
        <v>-7458</v>
      </c>
      <c r="N25" s="76">
        <v>-12381</v>
      </c>
      <c r="O25" s="76">
        <v>-4220</v>
      </c>
      <c r="P25" s="76">
        <v>-8735</v>
      </c>
      <c r="Q25" s="76">
        <v>-13995</v>
      </c>
      <c r="R25" s="76">
        <v>-17746</v>
      </c>
      <c r="S25" s="76">
        <v>-4140</v>
      </c>
      <c r="T25" s="76">
        <v>-9555</v>
      </c>
      <c r="U25" s="76">
        <v>-15764</v>
      </c>
      <c r="V25" s="76">
        <v>-23064</v>
      </c>
      <c r="W25" s="76">
        <v>-4528</v>
      </c>
      <c r="X25" s="76">
        <v>-10126</v>
      </c>
      <c r="Y25" s="76">
        <v>-16077</v>
      </c>
      <c r="Z25" s="76">
        <v>-23887</v>
      </c>
      <c r="AB25" s="129" t="s">
        <v>72</v>
      </c>
      <c r="AC25" s="74">
        <v>-775</v>
      </c>
      <c r="AD25" s="74">
        <v>-608</v>
      </c>
      <c r="AE25" s="74">
        <v>-806</v>
      </c>
      <c r="AF25" s="74">
        <v>-1021</v>
      </c>
      <c r="AG25" s="74">
        <v>-1084</v>
      </c>
      <c r="AH25" s="74">
        <v>-1500</v>
      </c>
      <c r="AI25" s="74">
        <v>-1234</v>
      </c>
      <c r="AJ25" s="74">
        <v>-3196</v>
      </c>
      <c r="AK25" s="74">
        <v>-3130</v>
      </c>
      <c r="AL25" s="74">
        <v>-1737</v>
      </c>
      <c r="AM25" s="74">
        <v>-2591</v>
      </c>
      <c r="AN25" s="74">
        <v>-4923</v>
      </c>
      <c r="AO25" s="74">
        <v>-4220</v>
      </c>
      <c r="AP25" s="74">
        <v>-4515</v>
      </c>
      <c r="AQ25" s="74">
        <v>-5260</v>
      </c>
      <c r="AR25" s="74">
        <v>-3751</v>
      </c>
      <c r="AS25" s="74">
        <v>-4140</v>
      </c>
      <c r="AT25" s="74">
        <f t="shared" si="13"/>
        <v>-5415</v>
      </c>
      <c r="AU25" s="74">
        <f t="shared" si="10"/>
        <v>-6209</v>
      </c>
      <c r="AV25" s="74">
        <f>+V25-U25</f>
        <v>-7300</v>
      </c>
      <c r="AW25" s="74">
        <f t="shared" si="11"/>
        <v>-4528</v>
      </c>
      <c r="AX25" s="74">
        <f>+X25-AW25</f>
        <v>-5598</v>
      </c>
      <c r="AY25" s="74">
        <f t="shared" si="12"/>
        <v>-5951</v>
      </c>
      <c r="AZ25" s="74">
        <f t="shared" si="12"/>
        <v>-7810</v>
      </c>
      <c r="BA25" s="73"/>
      <c r="BC25" s="28"/>
      <c r="BD25" s="28"/>
      <c r="BF25" s="28"/>
    </row>
    <row r="26" spans="1:58" ht="12" thickBot="1">
      <c r="A26" s="115" t="s">
        <v>73</v>
      </c>
      <c r="B26" s="127" t="s">
        <v>164</v>
      </c>
      <c r="C26" s="79">
        <f aca="true" t="shared" si="14" ref="C26:J26">SUM(C16:C25)</f>
        <v>-19344</v>
      </c>
      <c r="D26" s="79">
        <f t="shared" si="14"/>
        <v>-40842</v>
      </c>
      <c r="E26" s="79">
        <f t="shared" si="14"/>
        <v>-61761</v>
      </c>
      <c r="F26" s="79">
        <f t="shared" si="14"/>
        <v>-83648</v>
      </c>
      <c r="G26" s="79">
        <f t="shared" si="14"/>
        <v>-21064</v>
      </c>
      <c r="H26" s="79">
        <f t="shared" si="14"/>
        <v>-46844</v>
      </c>
      <c r="I26" s="79">
        <f t="shared" si="14"/>
        <v>-71642</v>
      </c>
      <c r="J26" s="79">
        <f t="shared" si="14"/>
        <v>-100107</v>
      </c>
      <c r="K26" s="79">
        <v>-27030</v>
      </c>
      <c r="L26" s="79">
        <f aca="true" t="shared" si="15" ref="L26:Q26">SUM(L16:L25)</f>
        <v>-56187</v>
      </c>
      <c r="M26" s="79">
        <f t="shared" si="15"/>
        <v>-85234</v>
      </c>
      <c r="N26" s="79">
        <f t="shared" si="15"/>
        <v>-116983</v>
      </c>
      <c r="O26" s="79">
        <f t="shared" si="15"/>
        <v>-29981</v>
      </c>
      <c r="P26" s="79">
        <f t="shared" si="15"/>
        <v>-63627</v>
      </c>
      <c r="Q26" s="79">
        <f t="shared" si="15"/>
        <v>-99153</v>
      </c>
      <c r="R26" s="79">
        <f aca="true" t="shared" si="16" ref="R26:Y26">SUM(R16:R25)</f>
        <v>-135735</v>
      </c>
      <c r="S26" s="79">
        <f t="shared" si="16"/>
        <v>-36698</v>
      </c>
      <c r="T26" s="79">
        <f t="shared" si="16"/>
        <v>-77974</v>
      </c>
      <c r="U26" s="79">
        <f t="shared" si="16"/>
        <v>-120408</v>
      </c>
      <c r="V26" s="79">
        <f t="shared" si="16"/>
        <v>-163176</v>
      </c>
      <c r="W26" s="79">
        <f t="shared" si="16"/>
        <v>-38356</v>
      </c>
      <c r="X26" s="79">
        <f t="shared" si="16"/>
        <v>-84628</v>
      </c>
      <c r="Y26" s="79">
        <f t="shared" si="16"/>
        <v>-144592</v>
      </c>
      <c r="Z26" s="79">
        <f>SUM(Z16:Z25)</f>
        <v>-200734</v>
      </c>
      <c r="AB26" s="130" t="s">
        <v>73</v>
      </c>
      <c r="AC26" s="79">
        <v>-19344</v>
      </c>
      <c r="AD26" s="79">
        <v>-21498</v>
      </c>
      <c r="AE26" s="79">
        <v>-20919</v>
      </c>
      <c r="AF26" s="79">
        <v>-21887</v>
      </c>
      <c r="AG26" s="79">
        <v>-21064</v>
      </c>
      <c r="AH26" s="79">
        <v>-25780</v>
      </c>
      <c r="AI26" s="79">
        <v>-24798</v>
      </c>
      <c r="AJ26" s="79">
        <v>-28465</v>
      </c>
      <c r="AK26" s="79">
        <v>-27030</v>
      </c>
      <c r="AL26" s="79">
        <v>-29157</v>
      </c>
      <c r="AM26" s="79">
        <f>SUM(AM16:AM25)</f>
        <v>-29047</v>
      </c>
      <c r="AN26" s="79">
        <f>SUM(AN16:AN25)</f>
        <v>-31749</v>
      </c>
      <c r="AO26" s="79">
        <v>-29981</v>
      </c>
      <c r="AP26" s="79">
        <v>-33646</v>
      </c>
      <c r="AQ26" s="79">
        <v>-35526</v>
      </c>
      <c r="AR26" s="79">
        <v>-36582</v>
      </c>
      <c r="AS26" s="79">
        <v>-36698</v>
      </c>
      <c r="AT26" s="79">
        <f aca="true" t="shared" si="17" ref="AT26:AY26">SUM(AT16:AT25)</f>
        <v>-41276</v>
      </c>
      <c r="AU26" s="79">
        <f t="shared" si="17"/>
        <v>-42434</v>
      </c>
      <c r="AV26" s="79">
        <f t="shared" si="17"/>
        <v>-42768</v>
      </c>
      <c r="AW26" s="79">
        <f t="shared" si="17"/>
        <v>-38356</v>
      </c>
      <c r="AX26" s="79">
        <f t="shared" si="17"/>
        <v>-46272</v>
      </c>
      <c r="AY26" s="79">
        <f t="shared" si="17"/>
        <v>-59964</v>
      </c>
      <c r="AZ26" s="79">
        <f>SUM(AZ16:AZ25)</f>
        <v>-56142</v>
      </c>
      <c r="BA26" s="73"/>
      <c r="BC26" s="28"/>
      <c r="BD26" s="28"/>
      <c r="BF26" s="28"/>
    </row>
    <row r="27" spans="1:52" ht="12" thickBot="1">
      <c r="A27" s="128"/>
      <c r="C27" s="27"/>
      <c r="D27" s="27"/>
      <c r="E27" s="27"/>
      <c r="F27" s="27"/>
      <c r="G27" s="27"/>
      <c r="H27" s="27"/>
      <c r="I27" s="27"/>
      <c r="J27" s="27"/>
      <c r="K27" s="27"/>
      <c r="L27" s="27"/>
      <c r="M27" s="27"/>
      <c r="N27" s="27"/>
      <c r="O27" s="27"/>
      <c r="P27" s="27"/>
      <c r="Q27" s="27"/>
      <c r="R27" s="27"/>
      <c r="S27" s="27"/>
      <c r="T27" s="27"/>
      <c r="U27" s="27"/>
      <c r="V27" s="27"/>
      <c r="W27" s="27"/>
      <c r="X27" s="27"/>
      <c r="Y27" s="27"/>
      <c r="Z27" s="27"/>
      <c r="AQ27" s="1"/>
      <c r="AR27" s="1"/>
      <c r="AT27" s="1"/>
      <c r="AU27" s="1"/>
      <c r="AV27" s="1"/>
      <c r="AW27" s="1"/>
      <c r="AX27" s="1"/>
      <c r="AY27" s="1"/>
      <c r="AZ27" s="1"/>
    </row>
    <row r="28" spans="1:52" ht="24" thickBot="1">
      <c r="A28" s="105" t="s">
        <v>60</v>
      </c>
      <c r="B28" s="105" t="s">
        <v>177</v>
      </c>
      <c r="C28" s="37" t="s">
        <v>198</v>
      </c>
      <c r="D28" s="37" t="s">
        <v>201</v>
      </c>
      <c r="E28" s="37" t="s">
        <v>205</v>
      </c>
      <c r="F28" s="37" t="s">
        <v>226</v>
      </c>
      <c r="G28" s="37" t="s">
        <v>230</v>
      </c>
      <c r="H28" s="37" t="s">
        <v>249</v>
      </c>
      <c r="I28" s="37" t="s">
        <v>250</v>
      </c>
      <c r="J28" s="37" t="s">
        <v>253</v>
      </c>
      <c r="K28" s="37" t="s">
        <v>256</v>
      </c>
      <c r="L28" s="37" t="s">
        <v>263</v>
      </c>
      <c r="M28" s="37" t="s">
        <v>268</v>
      </c>
      <c r="N28" s="37" t="s">
        <v>270</v>
      </c>
      <c r="O28" s="106" t="s">
        <v>273</v>
      </c>
      <c r="P28" s="106" t="s">
        <v>278</v>
      </c>
      <c r="Q28" s="106" t="s">
        <v>286</v>
      </c>
      <c r="R28" s="106" t="s">
        <v>293</v>
      </c>
      <c r="S28" s="106" t="s">
        <v>296</v>
      </c>
      <c r="T28" s="106" t="s">
        <v>377</v>
      </c>
      <c r="U28" s="106" t="s">
        <v>430</v>
      </c>
      <c r="V28" s="106" t="s">
        <v>432</v>
      </c>
      <c r="W28" s="106" t="s">
        <v>432</v>
      </c>
      <c r="X28" s="106" t="s">
        <v>445</v>
      </c>
      <c r="Y28" s="106" t="s">
        <v>451</v>
      </c>
      <c r="Z28" s="106" t="s">
        <v>455</v>
      </c>
      <c r="AB28" s="105" t="s">
        <v>62</v>
      </c>
      <c r="AC28" s="38" t="s">
        <v>198</v>
      </c>
      <c r="AD28" s="38" t="s">
        <v>200</v>
      </c>
      <c r="AE28" s="38" t="s">
        <v>206</v>
      </c>
      <c r="AF28" s="38" t="s">
        <v>225</v>
      </c>
      <c r="AG28" s="38" t="s">
        <v>230</v>
      </c>
      <c r="AH28" s="38" t="s">
        <v>248</v>
      </c>
      <c r="AI28" s="38" t="s">
        <v>251</v>
      </c>
      <c r="AJ28" s="38" t="s">
        <v>254</v>
      </c>
      <c r="AK28" s="38" t="s">
        <v>256</v>
      </c>
      <c r="AL28" s="38" t="s">
        <v>264</v>
      </c>
      <c r="AM28" s="106" t="s">
        <v>267</v>
      </c>
      <c r="AN28" s="106" t="s">
        <v>271</v>
      </c>
      <c r="AO28" s="106" t="s">
        <v>273</v>
      </c>
      <c r="AP28" s="106" t="s">
        <v>284</v>
      </c>
      <c r="AQ28" s="106" t="s">
        <v>287</v>
      </c>
      <c r="AR28" s="106" t="s">
        <v>294</v>
      </c>
      <c r="AS28" s="106" t="s">
        <v>296</v>
      </c>
      <c r="AT28" s="106" t="s">
        <v>378</v>
      </c>
      <c r="AU28" s="106" t="s">
        <v>428</v>
      </c>
      <c r="AV28" s="106" t="s">
        <v>433</v>
      </c>
      <c r="AW28" s="106" t="s">
        <v>433</v>
      </c>
      <c r="AX28" s="106" t="s">
        <v>446</v>
      </c>
      <c r="AY28" s="106" t="s">
        <v>450</v>
      </c>
      <c r="AZ28" s="106" t="s">
        <v>459</v>
      </c>
    </row>
    <row r="29" spans="1:52" ht="12">
      <c r="A29" s="114" t="s">
        <v>64</v>
      </c>
      <c r="B29" s="125" t="s">
        <v>154</v>
      </c>
      <c r="C29" s="75">
        <f>C3+C16</f>
        <v>22932</v>
      </c>
      <c r="D29" s="75">
        <f aca="true" t="shared" si="18" ref="C29:R39">D3+D16</f>
        <v>46125</v>
      </c>
      <c r="E29" s="75">
        <f t="shared" si="18"/>
        <v>69122</v>
      </c>
      <c r="F29" s="75">
        <f t="shared" si="18"/>
        <v>91490</v>
      </c>
      <c r="G29" s="75">
        <f t="shared" si="18"/>
        <v>21685</v>
      </c>
      <c r="H29" s="75">
        <f t="shared" si="18"/>
        <v>42941</v>
      </c>
      <c r="I29" s="75">
        <f t="shared" si="18"/>
        <v>65099</v>
      </c>
      <c r="J29" s="75">
        <f t="shared" si="18"/>
        <v>84781</v>
      </c>
      <c r="K29" s="75">
        <f t="shared" si="18"/>
        <v>19704</v>
      </c>
      <c r="L29" s="75">
        <f t="shared" si="18"/>
        <v>40019</v>
      </c>
      <c r="M29" s="75">
        <f t="shared" si="18"/>
        <v>59852</v>
      </c>
      <c r="N29" s="75">
        <f t="shared" si="18"/>
        <v>79851</v>
      </c>
      <c r="O29" s="75">
        <f t="shared" si="18"/>
        <v>19354</v>
      </c>
      <c r="P29" s="75">
        <f t="shared" si="18"/>
        <v>38639</v>
      </c>
      <c r="Q29" s="75">
        <f t="shared" si="18"/>
        <v>56882</v>
      </c>
      <c r="R29" s="75">
        <f t="shared" si="18"/>
        <v>76050</v>
      </c>
      <c r="S29" s="75">
        <f aca="true" t="shared" si="19" ref="S29:T39">S3+S16</f>
        <v>20158</v>
      </c>
      <c r="T29" s="75">
        <f t="shared" si="19"/>
        <v>40534</v>
      </c>
      <c r="U29" s="75">
        <f aca="true" t="shared" si="20" ref="U29:V38">U3+U16</f>
        <v>60842</v>
      </c>
      <c r="V29" s="75">
        <f t="shared" si="20"/>
        <v>79114</v>
      </c>
      <c r="W29" s="75">
        <f aca="true" t="shared" si="21" ref="W29:X38">W3+W16</f>
        <v>18716</v>
      </c>
      <c r="X29" s="75">
        <f t="shared" si="21"/>
        <v>37341</v>
      </c>
      <c r="Y29" s="75">
        <f aca="true" t="shared" si="22" ref="Y29:Z38">Y3+Y16</f>
        <v>56543</v>
      </c>
      <c r="Z29" s="75">
        <f t="shared" si="22"/>
        <v>74519</v>
      </c>
      <c r="AB29" s="129" t="s">
        <v>64</v>
      </c>
      <c r="AC29" s="75">
        <v>22932</v>
      </c>
      <c r="AD29" s="75">
        <v>23193</v>
      </c>
      <c r="AE29" s="75">
        <v>22997</v>
      </c>
      <c r="AF29" s="75">
        <v>22368</v>
      </c>
      <c r="AG29" s="75">
        <v>21685</v>
      </c>
      <c r="AH29" s="75">
        <v>21256</v>
      </c>
      <c r="AI29" s="75">
        <v>22158</v>
      </c>
      <c r="AJ29" s="75">
        <v>19682</v>
      </c>
      <c r="AK29" s="75">
        <v>19704</v>
      </c>
      <c r="AL29" s="75">
        <v>20315</v>
      </c>
      <c r="AM29" s="75">
        <f>AM3+AM16</f>
        <v>19833</v>
      </c>
      <c r="AN29" s="75">
        <f>AN3+AN16</f>
        <v>19999</v>
      </c>
      <c r="AO29" s="75">
        <f aca="true" t="shared" si="23" ref="AO29:AR38">AO3+AO16</f>
        <v>19354</v>
      </c>
      <c r="AP29" s="75">
        <f t="shared" si="23"/>
        <v>19285</v>
      </c>
      <c r="AQ29" s="75">
        <f t="shared" si="23"/>
        <v>18243</v>
      </c>
      <c r="AR29" s="75">
        <f t="shared" si="23"/>
        <v>19168</v>
      </c>
      <c r="AS29" s="75">
        <f aca="true" t="shared" si="24" ref="AS29:AS38">AS3+AS16</f>
        <v>20158</v>
      </c>
      <c r="AT29" s="75">
        <f aca="true" t="shared" si="25" ref="AT29:AY29">+AT3+AT16</f>
        <v>20376</v>
      </c>
      <c r="AU29" s="75">
        <f t="shared" si="25"/>
        <v>20308</v>
      </c>
      <c r="AV29" s="75">
        <f t="shared" si="25"/>
        <v>18272</v>
      </c>
      <c r="AW29" s="75">
        <f t="shared" si="25"/>
        <v>18716</v>
      </c>
      <c r="AX29" s="75">
        <f t="shared" si="25"/>
        <v>18625</v>
      </c>
      <c r="AY29" s="75">
        <f t="shared" si="25"/>
        <v>19202</v>
      </c>
      <c r="AZ29" s="75">
        <f>+AZ3+AZ16</f>
        <v>17976</v>
      </c>
    </row>
    <row r="30" spans="1:52" ht="36">
      <c r="A30" s="114" t="s">
        <v>74</v>
      </c>
      <c r="B30" s="126" t="s">
        <v>155</v>
      </c>
      <c r="C30" s="76">
        <f>C4+C17</f>
        <v>10876</v>
      </c>
      <c r="D30" s="76">
        <f>D4+D17</f>
        <v>22227</v>
      </c>
      <c r="E30" s="76">
        <f>E4+E17</f>
        <v>33627</v>
      </c>
      <c r="F30" s="76">
        <f t="shared" si="18"/>
        <v>45331</v>
      </c>
      <c r="G30" s="76">
        <f t="shared" si="18"/>
        <v>11230</v>
      </c>
      <c r="H30" s="76">
        <f t="shared" si="18"/>
        <v>23133</v>
      </c>
      <c r="I30" s="76">
        <f t="shared" si="18"/>
        <v>35081</v>
      </c>
      <c r="J30" s="76">
        <f t="shared" si="18"/>
        <v>47699</v>
      </c>
      <c r="K30" s="76">
        <f t="shared" si="18"/>
        <v>12063</v>
      </c>
      <c r="L30" s="76">
        <f t="shared" si="18"/>
        <v>25025</v>
      </c>
      <c r="M30" s="76">
        <f t="shared" si="18"/>
        <v>38070</v>
      </c>
      <c r="N30" s="76">
        <f t="shared" si="18"/>
        <v>51531</v>
      </c>
      <c r="O30" s="76">
        <f t="shared" si="18"/>
        <v>13272</v>
      </c>
      <c r="P30" s="76">
        <f t="shared" si="18"/>
        <v>27644</v>
      </c>
      <c r="Q30" s="76">
        <f t="shared" si="18"/>
        <v>42900</v>
      </c>
      <c r="R30" s="76">
        <f t="shared" si="18"/>
        <v>59155</v>
      </c>
      <c r="S30" s="76">
        <f t="shared" si="19"/>
        <v>17405</v>
      </c>
      <c r="T30" s="76">
        <f t="shared" si="19"/>
        <v>34205</v>
      </c>
      <c r="U30" s="76">
        <f t="shared" si="20"/>
        <v>50958</v>
      </c>
      <c r="V30" s="76">
        <f t="shared" si="20"/>
        <v>68275</v>
      </c>
      <c r="W30" s="76">
        <f t="shared" si="21"/>
        <v>16413</v>
      </c>
      <c r="X30" s="76">
        <f t="shared" si="21"/>
        <v>34175</v>
      </c>
      <c r="Y30" s="76">
        <f t="shared" si="22"/>
        <v>52209</v>
      </c>
      <c r="Z30" s="76">
        <f t="shared" si="22"/>
        <v>69068</v>
      </c>
      <c r="AB30" s="129" t="s">
        <v>74</v>
      </c>
      <c r="AC30" s="76">
        <v>10876</v>
      </c>
      <c r="AD30" s="76">
        <v>11351</v>
      </c>
      <c r="AE30" s="76">
        <v>11400</v>
      </c>
      <c r="AF30" s="76">
        <v>11704</v>
      </c>
      <c r="AG30" s="76">
        <v>11230</v>
      </c>
      <c r="AH30" s="76">
        <v>11903</v>
      </c>
      <c r="AI30" s="76">
        <v>11948</v>
      </c>
      <c r="AJ30" s="76">
        <v>12618</v>
      </c>
      <c r="AK30" s="76">
        <v>12063</v>
      </c>
      <c r="AL30" s="76">
        <v>12962</v>
      </c>
      <c r="AM30" s="76">
        <f aca="true" t="shared" si="26" ref="AM30:AN38">AM4+AM17</f>
        <v>13045</v>
      </c>
      <c r="AN30" s="76">
        <f t="shared" si="26"/>
        <v>13461</v>
      </c>
      <c r="AO30" s="76">
        <f t="shared" si="23"/>
        <v>13272</v>
      </c>
      <c r="AP30" s="76">
        <f t="shared" si="23"/>
        <v>14372</v>
      </c>
      <c r="AQ30" s="76">
        <f t="shared" si="23"/>
        <v>15256</v>
      </c>
      <c r="AR30" s="76">
        <f t="shared" si="23"/>
        <v>16255</v>
      </c>
      <c r="AS30" s="76">
        <f t="shared" si="24"/>
        <v>17405</v>
      </c>
      <c r="AT30" s="76">
        <f aca="true" t="shared" si="27" ref="AT30:AU38">+AT4+AT17</f>
        <v>16800</v>
      </c>
      <c r="AU30" s="76">
        <f t="shared" si="27"/>
        <v>16753</v>
      </c>
      <c r="AV30" s="76">
        <f aca="true" t="shared" si="28" ref="AV30:AX38">+AV4+AV17</f>
        <v>17317</v>
      </c>
      <c r="AW30" s="76">
        <f t="shared" si="28"/>
        <v>16413</v>
      </c>
      <c r="AX30" s="76">
        <f t="shared" si="28"/>
        <v>17762</v>
      </c>
      <c r="AY30" s="76">
        <f aca="true" t="shared" si="29" ref="AY30:AZ38">+AY4+AY17</f>
        <v>18034</v>
      </c>
      <c r="AZ30" s="76">
        <f t="shared" si="29"/>
        <v>16859</v>
      </c>
    </row>
    <row r="31" spans="1:52" ht="12">
      <c r="A31" s="114" t="s">
        <v>65</v>
      </c>
      <c r="B31" s="126" t="s">
        <v>156</v>
      </c>
      <c r="C31" s="76">
        <f t="shared" si="18"/>
        <v>19378</v>
      </c>
      <c r="D31" s="76">
        <f t="shared" si="18"/>
        <v>36320</v>
      </c>
      <c r="E31" s="76">
        <f t="shared" si="18"/>
        <v>52641</v>
      </c>
      <c r="F31" s="76">
        <f t="shared" si="18"/>
        <v>71873</v>
      </c>
      <c r="G31" s="76">
        <f t="shared" si="18"/>
        <v>25233</v>
      </c>
      <c r="H31" s="76">
        <f t="shared" si="18"/>
        <v>48678</v>
      </c>
      <c r="I31" s="76">
        <f t="shared" si="18"/>
        <v>74865</v>
      </c>
      <c r="J31" s="76">
        <f t="shared" si="18"/>
        <v>99880</v>
      </c>
      <c r="K31" s="76">
        <f t="shared" si="18"/>
        <v>31026</v>
      </c>
      <c r="L31" s="76">
        <f t="shared" si="18"/>
        <v>60526</v>
      </c>
      <c r="M31" s="76">
        <f t="shared" si="18"/>
        <v>89841</v>
      </c>
      <c r="N31" s="76">
        <f t="shared" si="18"/>
        <v>121121</v>
      </c>
      <c r="O31" s="76">
        <f t="shared" si="18"/>
        <v>34634</v>
      </c>
      <c r="P31" s="76">
        <f t="shared" si="18"/>
        <v>66249</v>
      </c>
      <c r="Q31" s="76">
        <f t="shared" si="18"/>
        <v>99031</v>
      </c>
      <c r="R31" s="76">
        <f t="shared" si="18"/>
        <v>132279</v>
      </c>
      <c r="S31" s="76">
        <f t="shared" si="19"/>
        <v>34622</v>
      </c>
      <c r="T31" s="76">
        <f t="shared" si="19"/>
        <v>67225</v>
      </c>
      <c r="U31" s="76">
        <f t="shared" si="20"/>
        <v>98993</v>
      </c>
      <c r="V31" s="76">
        <f t="shared" si="20"/>
        <v>135694</v>
      </c>
      <c r="W31" s="76">
        <f t="shared" si="21"/>
        <v>36264</v>
      </c>
      <c r="X31" s="76">
        <f t="shared" si="21"/>
        <v>72841</v>
      </c>
      <c r="Y31" s="76">
        <f t="shared" si="22"/>
        <v>114341</v>
      </c>
      <c r="Z31" s="76">
        <f t="shared" si="22"/>
        <v>160952</v>
      </c>
      <c r="AB31" s="129" t="s">
        <v>65</v>
      </c>
      <c r="AC31" s="76">
        <v>19378</v>
      </c>
      <c r="AD31" s="76">
        <v>16942</v>
      </c>
      <c r="AE31" s="76">
        <v>16321</v>
      </c>
      <c r="AF31" s="76">
        <v>19232</v>
      </c>
      <c r="AG31" s="76">
        <v>25233</v>
      </c>
      <c r="AH31" s="76">
        <v>23445</v>
      </c>
      <c r="AI31" s="76">
        <v>26187</v>
      </c>
      <c r="AJ31" s="76">
        <v>25015</v>
      </c>
      <c r="AK31" s="76">
        <v>31026</v>
      </c>
      <c r="AL31" s="76">
        <v>29500</v>
      </c>
      <c r="AM31" s="76">
        <f t="shared" si="26"/>
        <v>29315</v>
      </c>
      <c r="AN31" s="76">
        <f t="shared" si="26"/>
        <v>31280</v>
      </c>
      <c r="AO31" s="76">
        <f t="shared" si="23"/>
        <v>34634</v>
      </c>
      <c r="AP31" s="76">
        <f t="shared" si="23"/>
        <v>31615</v>
      </c>
      <c r="AQ31" s="76">
        <f t="shared" si="23"/>
        <v>32782</v>
      </c>
      <c r="AR31" s="76">
        <f t="shared" si="23"/>
        <v>33248</v>
      </c>
      <c r="AS31" s="76">
        <f t="shared" si="24"/>
        <v>34622</v>
      </c>
      <c r="AT31" s="76">
        <f t="shared" si="27"/>
        <v>32603</v>
      </c>
      <c r="AU31" s="76">
        <f t="shared" si="27"/>
        <v>31768</v>
      </c>
      <c r="AV31" s="76">
        <f t="shared" si="28"/>
        <v>36701</v>
      </c>
      <c r="AW31" s="76">
        <f t="shared" si="28"/>
        <v>36264</v>
      </c>
      <c r="AX31" s="76">
        <f t="shared" si="28"/>
        <v>36577</v>
      </c>
      <c r="AY31" s="76">
        <f t="shared" si="29"/>
        <v>41500</v>
      </c>
      <c r="AZ31" s="76">
        <f t="shared" si="29"/>
        <v>46611</v>
      </c>
    </row>
    <row r="32" spans="1:52" ht="12">
      <c r="A32" s="114" t="s">
        <v>66</v>
      </c>
      <c r="B32" s="126" t="s">
        <v>157</v>
      </c>
      <c r="C32" s="76">
        <f t="shared" si="18"/>
        <v>3602</v>
      </c>
      <c r="D32" s="76">
        <f t="shared" si="18"/>
        <v>6722</v>
      </c>
      <c r="E32" s="76">
        <f t="shared" si="18"/>
        <v>9713</v>
      </c>
      <c r="F32" s="76">
        <f t="shared" si="18"/>
        <v>12779</v>
      </c>
      <c r="G32" s="76">
        <f t="shared" si="18"/>
        <v>3576</v>
      </c>
      <c r="H32" s="76">
        <f t="shared" si="18"/>
        <v>6595</v>
      </c>
      <c r="I32" s="76">
        <f t="shared" si="18"/>
        <v>9497</v>
      </c>
      <c r="J32" s="76">
        <f t="shared" si="18"/>
        <v>12517</v>
      </c>
      <c r="K32" s="76">
        <f t="shared" si="18"/>
        <v>3748</v>
      </c>
      <c r="L32" s="76">
        <f t="shared" si="18"/>
        <v>6669</v>
      </c>
      <c r="M32" s="76">
        <f t="shared" si="18"/>
        <v>9286</v>
      </c>
      <c r="N32" s="76">
        <f t="shared" si="18"/>
        <v>12261</v>
      </c>
      <c r="O32" s="76">
        <f t="shared" si="18"/>
        <v>3640</v>
      </c>
      <c r="P32" s="76">
        <f t="shared" si="18"/>
        <v>6539</v>
      </c>
      <c r="Q32" s="76">
        <f t="shared" si="18"/>
        <v>9410</v>
      </c>
      <c r="R32" s="76">
        <f t="shared" si="18"/>
        <v>12158</v>
      </c>
      <c r="S32" s="76">
        <f t="shared" si="19"/>
        <v>3810</v>
      </c>
      <c r="T32" s="76">
        <f t="shared" si="19"/>
        <v>7165</v>
      </c>
      <c r="U32" s="76">
        <f t="shared" si="20"/>
        <v>10775</v>
      </c>
      <c r="V32" s="76">
        <f t="shared" si="20"/>
        <v>15172</v>
      </c>
      <c r="W32" s="76">
        <f t="shared" si="21"/>
        <v>3569</v>
      </c>
      <c r="X32" s="76">
        <f t="shared" si="21"/>
        <v>6738</v>
      </c>
      <c r="Y32" s="76">
        <f t="shared" si="22"/>
        <v>10261</v>
      </c>
      <c r="Z32" s="76">
        <f t="shared" si="22"/>
        <v>13798</v>
      </c>
      <c r="AB32" s="129" t="s">
        <v>66</v>
      </c>
      <c r="AC32" s="76">
        <v>3602</v>
      </c>
      <c r="AD32" s="76">
        <v>3120</v>
      </c>
      <c r="AE32" s="76">
        <v>2991</v>
      </c>
      <c r="AF32" s="76">
        <v>3066</v>
      </c>
      <c r="AG32" s="76">
        <v>3576</v>
      </c>
      <c r="AH32" s="76">
        <v>3019</v>
      </c>
      <c r="AI32" s="76">
        <v>2902</v>
      </c>
      <c r="AJ32" s="76">
        <v>3020</v>
      </c>
      <c r="AK32" s="76">
        <v>3748</v>
      </c>
      <c r="AL32" s="76">
        <v>2921</v>
      </c>
      <c r="AM32" s="76">
        <f t="shared" si="26"/>
        <v>2617</v>
      </c>
      <c r="AN32" s="76">
        <f t="shared" si="26"/>
        <v>2975</v>
      </c>
      <c r="AO32" s="76">
        <f t="shared" si="23"/>
        <v>3640</v>
      </c>
      <c r="AP32" s="76">
        <f t="shared" si="23"/>
        <v>2899</v>
      </c>
      <c r="AQ32" s="76">
        <f t="shared" si="23"/>
        <v>2871</v>
      </c>
      <c r="AR32" s="76">
        <f t="shared" si="23"/>
        <v>2748</v>
      </c>
      <c r="AS32" s="76">
        <f t="shared" si="24"/>
        <v>3810</v>
      </c>
      <c r="AT32" s="76">
        <f t="shared" si="27"/>
        <v>3355</v>
      </c>
      <c r="AU32" s="76">
        <f t="shared" si="27"/>
        <v>3610</v>
      </c>
      <c r="AV32" s="76">
        <f t="shared" si="28"/>
        <v>4397</v>
      </c>
      <c r="AW32" s="76">
        <f t="shared" si="28"/>
        <v>3569</v>
      </c>
      <c r="AX32" s="76">
        <f t="shared" si="28"/>
        <v>3169</v>
      </c>
      <c r="AY32" s="76">
        <f t="shared" si="29"/>
        <v>3523</v>
      </c>
      <c r="AZ32" s="76">
        <f t="shared" si="29"/>
        <v>3537</v>
      </c>
    </row>
    <row r="33" spans="1:52" ht="12">
      <c r="A33" s="114" t="s">
        <v>67</v>
      </c>
      <c r="B33" s="126" t="s">
        <v>158</v>
      </c>
      <c r="C33" s="76">
        <f t="shared" si="18"/>
        <v>37848</v>
      </c>
      <c r="D33" s="76">
        <f t="shared" si="18"/>
        <v>77227</v>
      </c>
      <c r="E33" s="76">
        <f t="shared" si="18"/>
        <v>102913</v>
      </c>
      <c r="F33" s="76">
        <f t="shared" si="18"/>
        <v>128382</v>
      </c>
      <c r="G33" s="76">
        <f t="shared" si="18"/>
        <v>18570</v>
      </c>
      <c r="H33" s="76">
        <f t="shared" si="18"/>
        <v>37146</v>
      </c>
      <c r="I33" s="76">
        <f t="shared" si="18"/>
        <v>55875</v>
      </c>
      <c r="J33" s="76">
        <f t="shared" si="18"/>
        <v>74709</v>
      </c>
      <c r="K33" s="76">
        <f t="shared" si="18"/>
        <v>18602</v>
      </c>
      <c r="L33" s="76">
        <f t="shared" si="18"/>
        <v>37901</v>
      </c>
      <c r="M33" s="76">
        <f t="shared" si="18"/>
        <v>58307</v>
      </c>
      <c r="N33" s="76">
        <f t="shared" si="18"/>
        <v>78630</v>
      </c>
      <c r="O33" s="76">
        <f t="shared" si="18"/>
        <v>20662</v>
      </c>
      <c r="P33" s="76">
        <f t="shared" si="18"/>
        <v>41560</v>
      </c>
      <c r="Q33" s="76">
        <f t="shared" si="18"/>
        <v>63431</v>
      </c>
      <c r="R33" s="76">
        <f t="shared" si="18"/>
        <v>84484</v>
      </c>
      <c r="S33" s="76">
        <f t="shared" si="19"/>
        <v>19871</v>
      </c>
      <c r="T33" s="76">
        <f t="shared" si="19"/>
        <v>40297</v>
      </c>
      <c r="U33" s="76">
        <f t="shared" si="20"/>
        <v>63003</v>
      </c>
      <c r="V33" s="76">
        <f t="shared" si="20"/>
        <v>88447</v>
      </c>
      <c r="W33" s="76">
        <f t="shared" si="21"/>
        <v>24034</v>
      </c>
      <c r="X33" s="76">
        <f t="shared" si="21"/>
        <v>49194</v>
      </c>
      <c r="Y33" s="76">
        <f t="shared" si="22"/>
        <v>73349</v>
      </c>
      <c r="Z33" s="76">
        <f t="shared" si="22"/>
        <v>98795</v>
      </c>
      <c r="AB33" s="129" t="s">
        <v>67</v>
      </c>
      <c r="AC33" s="76">
        <v>37848</v>
      </c>
      <c r="AD33" s="76">
        <v>39379</v>
      </c>
      <c r="AE33" s="76">
        <v>25686</v>
      </c>
      <c r="AF33" s="76">
        <v>25469</v>
      </c>
      <c r="AG33" s="76">
        <v>18570</v>
      </c>
      <c r="AH33" s="76">
        <v>18576</v>
      </c>
      <c r="AI33" s="76">
        <v>18729</v>
      </c>
      <c r="AJ33" s="76">
        <v>18834</v>
      </c>
      <c r="AK33" s="76">
        <v>18602</v>
      </c>
      <c r="AL33" s="76">
        <v>19299</v>
      </c>
      <c r="AM33" s="76">
        <f t="shared" si="26"/>
        <v>20406</v>
      </c>
      <c r="AN33" s="76">
        <f t="shared" si="26"/>
        <v>20323</v>
      </c>
      <c r="AO33" s="76">
        <f t="shared" si="23"/>
        <v>20662</v>
      </c>
      <c r="AP33" s="76">
        <f t="shared" si="23"/>
        <v>20898</v>
      </c>
      <c r="AQ33" s="76">
        <f t="shared" si="23"/>
        <v>21871</v>
      </c>
      <c r="AR33" s="76">
        <f t="shared" si="23"/>
        <v>21053</v>
      </c>
      <c r="AS33" s="76">
        <f t="shared" si="24"/>
        <v>19871</v>
      </c>
      <c r="AT33" s="76">
        <f t="shared" si="27"/>
        <v>20426</v>
      </c>
      <c r="AU33" s="76">
        <f t="shared" si="27"/>
        <v>22706</v>
      </c>
      <c r="AV33" s="76">
        <f t="shared" si="28"/>
        <v>25444</v>
      </c>
      <c r="AW33" s="76">
        <f t="shared" si="28"/>
        <v>24034</v>
      </c>
      <c r="AX33" s="76">
        <f t="shared" si="28"/>
        <v>25160</v>
      </c>
      <c r="AY33" s="76">
        <f t="shared" si="29"/>
        <v>24155</v>
      </c>
      <c r="AZ33" s="76">
        <f t="shared" si="29"/>
        <v>25446</v>
      </c>
    </row>
    <row r="34" spans="1:52" ht="12">
      <c r="A34" s="114" t="s">
        <v>68</v>
      </c>
      <c r="B34" s="126" t="s">
        <v>159</v>
      </c>
      <c r="C34" s="76">
        <f t="shared" si="18"/>
        <v>12465</v>
      </c>
      <c r="D34" s="76">
        <f t="shared" si="18"/>
        <v>36070</v>
      </c>
      <c r="E34" s="76">
        <f t="shared" si="18"/>
        <v>60808</v>
      </c>
      <c r="F34" s="76">
        <f t="shared" si="18"/>
        <v>76166</v>
      </c>
      <c r="G34" s="76">
        <f t="shared" si="18"/>
        <v>27072</v>
      </c>
      <c r="H34" s="76">
        <f t="shared" si="18"/>
        <v>41028</v>
      </c>
      <c r="I34" s="76">
        <f t="shared" si="18"/>
        <v>62364</v>
      </c>
      <c r="J34" s="76">
        <f t="shared" si="18"/>
        <v>83397</v>
      </c>
      <c r="K34" s="76">
        <f t="shared" si="18"/>
        <v>11666</v>
      </c>
      <c r="L34" s="76">
        <f t="shared" si="18"/>
        <v>25700</v>
      </c>
      <c r="M34" s="76">
        <f t="shared" si="18"/>
        <v>45431</v>
      </c>
      <c r="N34" s="76">
        <f t="shared" si="18"/>
        <v>67452</v>
      </c>
      <c r="O34" s="76">
        <f t="shared" si="18"/>
        <v>24736</v>
      </c>
      <c r="P34" s="76">
        <f t="shared" si="18"/>
        <v>48903</v>
      </c>
      <c r="Q34" s="76">
        <f t="shared" si="18"/>
        <v>73523</v>
      </c>
      <c r="R34" s="76">
        <f t="shared" si="18"/>
        <v>98598</v>
      </c>
      <c r="S34" s="76">
        <f t="shared" si="19"/>
        <v>29978</v>
      </c>
      <c r="T34" s="76">
        <f t="shared" si="19"/>
        <v>53956</v>
      </c>
      <c r="U34" s="76">
        <f t="shared" si="20"/>
        <v>78599</v>
      </c>
      <c r="V34" s="76">
        <f t="shared" si="20"/>
        <v>102733</v>
      </c>
      <c r="W34" s="76">
        <f t="shared" si="21"/>
        <v>26699</v>
      </c>
      <c r="X34" s="76">
        <f t="shared" si="21"/>
        <v>62738</v>
      </c>
      <c r="Y34" s="76">
        <f t="shared" si="22"/>
        <v>98833</v>
      </c>
      <c r="Z34" s="76">
        <f t="shared" si="22"/>
        <v>138346</v>
      </c>
      <c r="AB34" s="129" t="s">
        <v>68</v>
      </c>
      <c r="AC34" s="76">
        <v>12465</v>
      </c>
      <c r="AD34" s="76">
        <v>23605</v>
      </c>
      <c r="AE34" s="76">
        <v>24738</v>
      </c>
      <c r="AF34" s="76">
        <v>15358</v>
      </c>
      <c r="AG34" s="76">
        <v>27072</v>
      </c>
      <c r="AH34" s="76">
        <v>13956</v>
      </c>
      <c r="AI34" s="76">
        <v>21336</v>
      </c>
      <c r="AJ34" s="76">
        <v>21033</v>
      </c>
      <c r="AK34" s="76">
        <v>11666</v>
      </c>
      <c r="AL34" s="76">
        <v>14034</v>
      </c>
      <c r="AM34" s="76">
        <f t="shared" si="26"/>
        <v>19731</v>
      </c>
      <c r="AN34" s="76">
        <f t="shared" si="26"/>
        <v>22021</v>
      </c>
      <c r="AO34" s="76">
        <f t="shared" si="23"/>
        <v>24736</v>
      </c>
      <c r="AP34" s="76">
        <f t="shared" si="23"/>
        <v>24168</v>
      </c>
      <c r="AQ34" s="76">
        <f t="shared" si="23"/>
        <v>24620</v>
      </c>
      <c r="AR34" s="76">
        <f t="shared" si="23"/>
        <v>25075</v>
      </c>
      <c r="AS34" s="76">
        <f t="shared" si="24"/>
        <v>29978</v>
      </c>
      <c r="AT34" s="76">
        <f t="shared" si="27"/>
        <v>23978</v>
      </c>
      <c r="AU34" s="76">
        <f t="shared" si="27"/>
        <v>24643</v>
      </c>
      <c r="AV34" s="76">
        <f t="shared" si="28"/>
        <v>24134</v>
      </c>
      <c r="AW34" s="76">
        <f t="shared" si="28"/>
        <v>26699</v>
      </c>
      <c r="AX34" s="76">
        <f t="shared" si="28"/>
        <v>36039</v>
      </c>
      <c r="AY34" s="76">
        <f t="shared" si="29"/>
        <v>36095</v>
      </c>
      <c r="AZ34" s="76">
        <f t="shared" si="29"/>
        <v>39513</v>
      </c>
    </row>
    <row r="35" spans="1:52" ht="24">
      <c r="A35" s="114" t="s">
        <v>69</v>
      </c>
      <c r="B35" s="126" t="s">
        <v>160</v>
      </c>
      <c r="C35" s="76">
        <f t="shared" si="18"/>
        <v>21569</v>
      </c>
      <c r="D35" s="76">
        <f t="shared" si="18"/>
        <v>41838</v>
      </c>
      <c r="E35" s="76">
        <f t="shared" si="18"/>
        <v>63399</v>
      </c>
      <c r="F35" s="76">
        <f t="shared" si="18"/>
        <v>83788</v>
      </c>
      <c r="G35" s="76">
        <f t="shared" si="18"/>
        <v>22217</v>
      </c>
      <c r="H35" s="76">
        <f t="shared" si="18"/>
        <v>50609</v>
      </c>
      <c r="I35" s="76">
        <f t="shared" si="18"/>
        <v>72836</v>
      </c>
      <c r="J35" s="76">
        <f t="shared" si="18"/>
        <v>87383</v>
      </c>
      <c r="K35" s="76">
        <f t="shared" si="18"/>
        <v>14266</v>
      </c>
      <c r="L35" s="76">
        <f t="shared" si="18"/>
        <v>31298</v>
      </c>
      <c r="M35" s="76">
        <f t="shared" si="18"/>
        <v>52287</v>
      </c>
      <c r="N35" s="76">
        <f t="shared" si="18"/>
        <v>73615</v>
      </c>
      <c r="O35" s="76">
        <f t="shared" si="18"/>
        <v>23562</v>
      </c>
      <c r="P35" s="76">
        <f t="shared" si="18"/>
        <v>45776</v>
      </c>
      <c r="Q35" s="76">
        <f t="shared" si="18"/>
        <v>67378</v>
      </c>
      <c r="R35" s="76">
        <f t="shared" si="18"/>
        <v>89212</v>
      </c>
      <c r="S35" s="76">
        <f t="shared" si="19"/>
        <v>17636</v>
      </c>
      <c r="T35" s="76">
        <f t="shared" si="19"/>
        <v>36762</v>
      </c>
      <c r="U35" s="76">
        <f t="shared" si="20"/>
        <v>55387</v>
      </c>
      <c r="V35" s="76">
        <f t="shared" si="20"/>
        <v>68615</v>
      </c>
      <c r="W35" s="76">
        <f t="shared" si="21"/>
        <v>14894</v>
      </c>
      <c r="X35" s="76">
        <f t="shared" si="21"/>
        <v>30837</v>
      </c>
      <c r="Y35" s="76">
        <f t="shared" si="22"/>
        <v>46199</v>
      </c>
      <c r="Z35" s="76">
        <f t="shared" si="22"/>
        <v>60675</v>
      </c>
      <c r="AB35" s="129" t="s">
        <v>69</v>
      </c>
      <c r="AC35" s="76">
        <v>21569</v>
      </c>
      <c r="AD35" s="76">
        <v>20269</v>
      </c>
      <c r="AE35" s="76">
        <v>21561</v>
      </c>
      <c r="AF35" s="76">
        <v>20389</v>
      </c>
      <c r="AG35" s="76">
        <v>22217</v>
      </c>
      <c r="AH35" s="76">
        <v>28392</v>
      </c>
      <c r="AI35" s="76">
        <v>22227</v>
      </c>
      <c r="AJ35" s="76">
        <v>14547</v>
      </c>
      <c r="AK35" s="76">
        <v>14266</v>
      </c>
      <c r="AL35" s="76">
        <v>17032</v>
      </c>
      <c r="AM35" s="76">
        <f t="shared" si="26"/>
        <v>20989</v>
      </c>
      <c r="AN35" s="76">
        <f t="shared" si="26"/>
        <v>21328</v>
      </c>
      <c r="AO35" s="76">
        <f t="shared" si="23"/>
        <v>23562</v>
      </c>
      <c r="AP35" s="76">
        <f t="shared" si="23"/>
        <v>22214</v>
      </c>
      <c r="AQ35" s="76">
        <f t="shared" si="23"/>
        <v>21602</v>
      </c>
      <c r="AR35" s="76">
        <f t="shared" si="23"/>
        <v>21834</v>
      </c>
      <c r="AS35" s="76">
        <f t="shared" si="24"/>
        <v>17636</v>
      </c>
      <c r="AT35" s="76">
        <f t="shared" si="27"/>
        <v>19126</v>
      </c>
      <c r="AU35" s="76">
        <f t="shared" si="27"/>
        <v>18625</v>
      </c>
      <c r="AV35" s="76">
        <f t="shared" si="28"/>
        <v>13228</v>
      </c>
      <c r="AW35" s="76">
        <f t="shared" si="28"/>
        <v>14894</v>
      </c>
      <c r="AX35" s="76">
        <f t="shared" si="28"/>
        <v>15943</v>
      </c>
      <c r="AY35" s="76">
        <f t="shared" si="29"/>
        <v>15362</v>
      </c>
      <c r="AZ35" s="76">
        <f t="shared" si="29"/>
        <v>14476</v>
      </c>
    </row>
    <row r="36" spans="1:52" ht="12">
      <c r="A36" s="114" t="s">
        <v>70</v>
      </c>
      <c r="B36" s="126" t="s">
        <v>161</v>
      </c>
      <c r="C36" s="76">
        <f t="shared" si="18"/>
        <v>4765</v>
      </c>
      <c r="D36" s="76">
        <f t="shared" si="18"/>
        <v>8471</v>
      </c>
      <c r="E36" s="76">
        <f t="shared" si="18"/>
        <v>12134</v>
      </c>
      <c r="F36" s="76">
        <f t="shared" si="18"/>
        <v>16248</v>
      </c>
      <c r="G36" s="76">
        <f t="shared" si="18"/>
        <v>5756</v>
      </c>
      <c r="H36" s="76">
        <f t="shared" si="18"/>
        <v>9314</v>
      </c>
      <c r="I36" s="76">
        <f t="shared" si="18"/>
        <v>13062</v>
      </c>
      <c r="J36" s="76">
        <f t="shared" si="18"/>
        <v>17079</v>
      </c>
      <c r="K36" s="76">
        <f t="shared" si="18"/>
        <v>3573</v>
      </c>
      <c r="L36" s="76">
        <f t="shared" si="18"/>
        <v>7721</v>
      </c>
      <c r="M36" s="76">
        <f t="shared" si="18"/>
        <v>11960</v>
      </c>
      <c r="N36" s="76">
        <f t="shared" si="18"/>
        <v>16717</v>
      </c>
      <c r="O36" s="76">
        <f t="shared" si="18"/>
        <v>4793</v>
      </c>
      <c r="P36" s="76">
        <f t="shared" si="18"/>
        <v>8967</v>
      </c>
      <c r="Q36" s="76">
        <f t="shared" si="18"/>
        <v>13030</v>
      </c>
      <c r="R36" s="76">
        <f t="shared" si="18"/>
        <v>18239</v>
      </c>
      <c r="S36" s="76">
        <f t="shared" si="19"/>
        <v>3979</v>
      </c>
      <c r="T36" s="76">
        <f t="shared" si="19"/>
        <v>7957</v>
      </c>
      <c r="U36" s="76">
        <f t="shared" si="20"/>
        <v>11446</v>
      </c>
      <c r="V36" s="76">
        <f t="shared" si="20"/>
        <v>14649</v>
      </c>
      <c r="W36" s="76">
        <f t="shared" si="21"/>
        <v>2949</v>
      </c>
      <c r="X36" s="76">
        <f t="shared" si="21"/>
        <v>5578</v>
      </c>
      <c r="Y36" s="76">
        <f t="shared" si="22"/>
        <v>8271</v>
      </c>
      <c r="Z36" s="76">
        <f t="shared" si="22"/>
        <v>11099</v>
      </c>
      <c r="AB36" s="129" t="s">
        <v>70</v>
      </c>
      <c r="AC36" s="76">
        <v>4765</v>
      </c>
      <c r="AD36" s="76">
        <v>3706</v>
      </c>
      <c r="AE36" s="76">
        <v>3663</v>
      </c>
      <c r="AF36" s="76">
        <v>4114</v>
      </c>
      <c r="AG36" s="76">
        <v>5756</v>
      </c>
      <c r="AH36" s="76">
        <v>3558</v>
      </c>
      <c r="AI36" s="76">
        <v>3748</v>
      </c>
      <c r="AJ36" s="76">
        <v>4017</v>
      </c>
      <c r="AK36" s="76">
        <v>3573</v>
      </c>
      <c r="AL36" s="76">
        <v>4148</v>
      </c>
      <c r="AM36" s="76">
        <f t="shared" si="26"/>
        <v>4239</v>
      </c>
      <c r="AN36" s="76">
        <f t="shared" si="26"/>
        <v>4757</v>
      </c>
      <c r="AO36" s="76">
        <f t="shared" si="23"/>
        <v>4793</v>
      </c>
      <c r="AP36" s="76">
        <f t="shared" si="23"/>
        <v>4172</v>
      </c>
      <c r="AQ36" s="76">
        <f t="shared" si="23"/>
        <v>4063</v>
      </c>
      <c r="AR36" s="76">
        <f t="shared" si="23"/>
        <v>5209</v>
      </c>
      <c r="AS36" s="76">
        <f t="shared" si="24"/>
        <v>3979</v>
      </c>
      <c r="AT36" s="76">
        <f t="shared" si="27"/>
        <v>3978</v>
      </c>
      <c r="AU36" s="76">
        <f t="shared" si="27"/>
        <v>3489</v>
      </c>
      <c r="AV36" s="76">
        <f t="shared" si="28"/>
        <v>3203</v>
      </c>
      <c r="AW36" s="76">
        <f t="shared" si="28"/>
        <v>2949</v>
      </c>
      <c r="AX36" s="76">
        <f t="shared" si="28"/>
        <v>2629</v>
      </c>
      <c r="AY36" s="76">
        <f t="shared" si="29"/>
        <v>2693</v>
      </c>
      <c r="AZ36" s="76">
        <f t="shared" si="29"/>
        <v>2828</v>
      </c>
    </row>
    <row r="37" spans="1:52" ht="24">
      <c r="A37" s="114" t="s">
        <v>71</v>
      </c>
      <c r="B37" s="126" t="s">
        <v>162</v>
      </c>
      <c r="C37" s="76">
        <f t="shared" si="18"/>
        <v>19992</v>
      </c>
      <c r="D37" s="76">
        <f t="shared" si="18"/>
        <v>39292</v>
      </c>
      <c r="E37" s="76">
        <f t="shared" si="18"/>
        <v>58777</v>
      </c>
      <c r="F37" s="76">
        <f t="shared" si="18"/>
        <v>77494</v>
      </c>
      <c r="G37" s="76">
        <f t="shared" si="18"/>
        <v>19025</v>
      </c>
      <c r="H37" s="76">
        <f t="shared" si="18"/>
        <v>39983</v>
      </c>
      <c r="I37" s="76">
        <f t="shared" si="18"/>
        <v>60144</v>
      </c>
      <c r="J37" s="76">
        <f t="shared" si="18"/>
        <v>79356</v>
      </c>
      <c r="K37" s="76">
        <f t="shared" si="18"/>
        <v>17434</v>
      </c>
      <c r="L37" s="76">
        <f t="shared" si="18"/>
        <v>34977</v>
      </c>
      <c r="M37" s="76">
        <f t="shared" si="18"/>
        <v>52807</v>
      </c>
      <c r="N37" s="76">
        <f t="shared" si="18"/>
        <v>71060</v>
      </c>
      <c r="O37" s="76">
        <f t="shared" si="18"/>
        <v>18792</v>
      </c>
      <c r="P37" s="76">
        <f t="shared" si="18"/>
        <v>39056</v>
      </c>
      <c r="Q37" s="76">
        <f t="shared" si="18"/>
        <v>60538</v>
      </c>
      <c r="R37" s="76">
        <f t="shared" si="18"/>
        <v>82332</v>
      </c>
      <c r="S37" s="76">
        <f t="shared" si="19"/>
        <v>21378</v>
      </c>
      <c r="T37" s="76">
        <f t="shared" si="19"/>
        <v>42453</v>
      </c>
      <c r="U37" s="76">
        <f t="shared" si="20"/>
        <v>61794</v>
      </c>
      <c r="V37" s="76">
        <f t="shared" si="20"/>
        <v>78595</v>
      </c>
      <c r="W37" s="76">
        <f t="shared" si="21"/>
        <v>16116</v>
      </c>
      <c r="X37" s="76">
        <f t="shared" si="21"/>
        <v>33079</v>
      </c>
      <c r="Y37" s="76">
        <f t="shared" si="22"/>
        <v>49067</v>
      </c>
      <c r="Z37" s="76">
        <f t="shared" si="22"/>
        <v>65357</v>
      </c>
      <c r="AB37" s="129" t="s">
        <v>71</v>
      </c>
      <c r="AC37" s="76">
        <v>19992</v>
      </c>
      <c r="AD37" s="76">
        <v>19300</v>
      </c>
      <c r="AE37" s="76">
        <v>19485</v>
      </c>
      <c r="AF37" s="76">
        <v>18717</v>
      </c>
      <c r="AG37" s="76">
        <v>19025</v>
      </c>
      <c r="AH37" s="76">
        <v>20958</v>
      </c>
      <c r="AI37" s="76">
        <v>20161</v>
      </c>
      <c r="AJ37" s="76">
        <v>19212</v>
      </c>
      <c r="AK37" s="76">
        <v>17434</v>
      </c>
      <c r="AL37" s="76">
        <v>17543</v>
      </c>
      <c r="AM37" s="76">
        <f t="shared" si="26"/>
        <v>17830</v>
      </c>
      <c r="AN37" s="76">
        <f t="shared" si="26"/>
        <v>18253</v>
      </c>
      <c r="AO37" s="76">
        <f t="shared" si="23"/>
        <v>18792</v>
      </c>
      <c r="AP37" s="76">
        <f t="shared" si="23"/>
        <v>20265</v>
      </c>
      <c r="AQ37" s="76">
        <f t="shared" si="23"/>
        <v>21482</v>
      </c>
      <c r="AR37" s="76">
        <f t="shared" si="23"/>
        <v>21794</v>
      </c>
      <c r="AS37" s="76">
        <f t="shared" si="24"/>
        <v>21378</v>
      </c>
      <c r="AT37" s="76">
        <f t="shared" si="27"/>
        <v>21075</v>
      </c>
      <c r="AU37" s="76">
        <f t="shared" si="27"/>
        <v>19341</v>
      </c>
      <c r="AV37" s="76">
        <f t="shared" si="28"/>
        <v>16801</v>
      </c>
      <c r="AW37" s="76">
        <f t="shared" si="28"/>
        <v>16116</v>
      </c>
      <c r="AX37" s="76">
        <f t="shared" si="28"/>
        <v>16963</v>
      </c>
      <c r="AY37" s="76">
        <f t="shared" si="29"/>
        <v>15988</v>
      </c>
      <c r="AZ37" s="76">
        <f t="shared" si="29"/>
        <v>16290</v>
      </c>
    </row>
    <row r="38" spans="1:52" ht="12" thickBot="1">
      <c r="A38" s="114" t="s">
        <v>72</v>
      </c>
      <c r="B38" s="126" t="s">
        <v>163</v>
      </c>
      <c r="C38" s="76">
        <f t="shared" si="18"/>
        <v>2068</v>
      </c>
      <c r="D38" s="76">
        <f t="shared" si="18"/>
        <v>4292</v>
      </c>
      <c r="E38" s="76">
        <f t="shared" si="18"/>
        <v>6340</v>
      </c>
      <c r="F38" s="76">
        <f t="shared" si="18"/>
        <v>8122</v>
      </c>
      <c r="G38" s="76">
        <f t="shared" si="18"/>
        <v>2386</v>
      </c>
      <c r="H38" s="76">
        <f t="shared" si="18"/>
        <v>4712</v>
      </c>
      <c r="I38" s="76">
        <f t="shared" si="18"/>
        <v>6903</v>
      </c>
      <c r="J38" s="76">
        <f t="shared" si="18"/>
        <v>9372</v>
      </c>
      <c r="K38" s="76">
        <f t="shared" si="18"/>
        <v>2270</v>
      </c>
      <c r="L38" s="76">
        <f t="shared" si="18"/>
        <v>4300</v>
      </c>
      <c r="M38" s="76">
        <f t="shared" si="18"/>
        <v>6487</v>
      </c>
      <c r="N38" s="76">
        <f t="shared" si="18"/>
        <v>8786</v>
      </c>
      <c r="O38" s="76">
        <f t="shared" si="18"/>
        <v>2672</v>
      </c>
      <c r="P38" s="76">
        <f t="shared" si="18"/>
        <v>5302</v>
      </c>
      <c r="Q38" s="76">
        <f t="shared" si="18"/>
        <v>8050</v>
      </c>
      <c r="R38" s="76">
        <f t="shared" si="18"/>
        <v>11046</v>
      </c>
      <c r="S38" s="76">
        <f t="shared" si="19"/>
        <v>3667</v>
      </c>
      <c r="T38" s="76">
        <f t="shared" si="19"/>
        <v>6033</v>
      </c>
      <c r="U38" s="76">
        <f t="shared" si="20"/>
        <v>7703</v>
      </c>
      <c r="V38" s="76">
        <f t="shared" si="20"/>
        <v>9775</v>
      </c>
      <c r="W38" s="76">
        <f t="shared" si="21"/>
        <v>3520</v>
      </c>
      <c r="X38" s="76">
        <f t="shared" si="21"/>
        <v>5678</v>
      </c>
      <c r="Y38" s="76">
        <f t="shared" si="22"/>
        <v>7433</v>
      </c>
      <c r="Z38" s="76">
        <f t="shared" si="22"/>
        <v>6544</v>
      </c>
      <c r="AB38" s="129" t="s">
        <v>72</v>
      </c>
      <c r="AC38" s="76">
        <v>2068</v>
      </c>
      <c r="AD38" s="76">
        <v>2224</v>
      </c>
      <c r="AE38" s="76">
        <v>2048</v>
      </c>
      <c r="AF38" s="76">
        <v>1782</v>
      </c>
      <c r="AG38" s="76">
        <v>2386</v>
      </c>
      <c r="AH38" s="76">
        <v>2326</v>
      </c>
      <c r="AI38" s="76">
        <v>2191</v>
      </c>
      <c r="AJ38" s="76">
        <v>2469</v>
      </c>
      <c r="AK38" s="76">
        <v>2270</v>
      </c>
      <c r="AL38" s="76">
        <v>2030</v>
      </c>
      <c r="AM38" s="76">
        <f t="shared" si="26"/>
        <v>2187</v>
      </c>
      <c r="AN38" s="76">
        <f t="shared" si="26"/>
        <v>2299</v>
      </c>
      <c r="AO38" s="76">
        <f t="shared" si="23"/>
        <v>2672</v>
      </c>
      <c r="AP38" s="76">
        <f t="shared" si="23"/>
        <v>2630</v>
      </c>
      <c r="AQ38" s="76">
        <f t="shared" si="23"/>
        <v>2748</v>
      </c>
      <c r="AR38" s="76">
        <f t="shared" si="23"/>
        <v>2996</v>
      </c>
      <c r="AS38" s="76">
        <f t="shared" si="24"/>
        <v>3667</v>
      </c>
      <c r="AT38" s="76">
        <f t="shared" si="27"/>
        <v>2366</v>
      </c>
      <c r="AU38" s="76">
        <f t="shared" si="27"/>
        <v>1670</v>
      </c>
      <c r="AV38" s="76">
        <f t="shared" si="28"/>
        <v>2072</v>
      </c>
      <c r="AW38" s="76">
        <f t="shared" si="28"/>
        <v>3520</v>
      </c>
      <c r="AX38" s="76">
        <f t="shared" si="28"/>
        <v>2158</v>
      </c>
      <c r="AY38" s="76">
        <f t="shared" si="29"/>
        <v>1755</v>
      </c>
      <c r="AZ38" s="76">
        <f t="shared" si="29"/>
        <v>-889</v>
      </c>
    </row>
    <row r="39" spans="1:52" ht="12" thickBot="1">
      <c r="A39" s="115" t="s">
        <v>73</v>
      </c>
      <c r="B39" s="127" t="s">
        <v>164</v>
      </c>
      <c r="C39" s="2">
        <f t="shared" si="18"/>
        <v>155495</v>
      </c>
      <c r="D39" s="2">
        <f t="shared" si="18"/>
        <v>318584</v>
      </c>
      <c r="E39" s="2">
        <f t="shared" si="18"/>
        <v>469474</v>
      </c>
      <c r="F39" s="2">
        <f t="shared" si="18"/>
        <v>611673</v>
      </c>
      <c r="G39" s="2">
        <f t="shared" si="18"/>
        <v>156750</v>
      </c>
      <c r="H39" s="2">
        <f t="shared" si="18"/>
        <v>304139</v>
      </c>
      <c r="I39" s="2">
        <f t="shared" si="18"/>
        <v>455726</v>
      </c>
      <c r="J39" s="2">
        <f t="shared" si="18"/>
        <v>596173</v>
      </c>
      <c r="K39" s="2">
        <f t="shared" si="18"/>
        <v>134352</v>
      </c>
      <c r="L39" s="2">
        <f>L13+L26</f>
        <v>274136</v>
      </c>
      <c r="M39" s="2">
        <f t="shared" si="18"/>
        <v>424328</v>
      </c>
      <c r="N39" s="2">
        <f t="shared" si="18"/>
        <v>581024</v>
      </c>
      <c r="O39" s="2">
        <f t="shared" si="18"/>
        <v>166117</v>
      </c>
      <c r="P39" s="2">
        <f t="shared" si="18"/>
        <v>328635</v>
      </c>
      <c r="Q39" s="2">
        <f t="shared" si="18"/>
        <v>494173</v>
      </c>
      <c r="R39" s="2">
        <f t="shared" si="18"/>
        <v>663553</v>
      </c>
      <c r="S39" s="2">
        <f t="shared" si="19"/>
        <v>172504</v>
      </c>
      <c r="T39" s="2">
        <f aca="true" t="shared" si="30" ref="T39:Y39">SUM(T29:T38)</f>
        <v>336587</v>
      </c>
      <c r="U39" s="2">
        <f t="shared" si="30"/>
        <v>499500</v>
      </c>
      <c r="V39" s="2">
        <f t="shared" si="30"/>
        <v>661069</v>
      </c>
      <c r="W39" s="2">
        <f t="shared" si="30"/>
        <v>163174</v>
      </c>
      <c r="X39" s="2">
        <f t="shared" si="30"/>
        <v>338199</v>
      </c>
      <c r="Y39" s="2">
        <f t="shared" si="30"/>
        <v>516506</v>
      </c>
      <c r="Z39" s="2">
        <f>SUM(Z29:Z38)</f>
        <v>699153</v>
      </c>
      <c r="AB39" s="130" t="s">
        <v>73</v>
      </c>
      <c r="AC39" s="2">
        <v>155495</v>
      </c>
      <c r="AD39" s="2">
        <v>163089</v>
      </c>
      <c r="AE39" s="2">
        <v>150890</v>
      </c>
      <c r="AF39" s="2">
        <v>142199</v>
      </c>
      <c r="AG39" s="2">
        <v>156750</v>
      </c>
      <c r="AH39" s="2">
        <v>147389</v>
      </c>
      <c r="AI39" s="2">
        <v>151587</v>
      </c>
      <c r="AJ39" s="2">
        <v>140447</v>
      </c>
      <c r="AK39" s="2">
        <v>134352</v>
      </c>
      <c r="AL39" s="2">
        <v>139784</v>
      </c>
      <c r="AM39" s="2">
        <f aca="true" t="shared" si="31" ref="AM39:AR39">SUM(AM29:AM38)</f>
        <v>150192</v>
      </c>
      <c r="AN39" s="2">
        <f t="shared" si="31"/>
        <v>156696</v>
      </c>
      <c r="AO39" s="2">
        <f t="shared" si="31"/>
        <v>166117</v>
      </c>
      <c r="AP39" s="2">
        <f t="shared" si="31"/>
        <v>162518</v>
      </c>
      <c r="AQ39" s="2">
        <f t="shared" si="31"/>
        <v>165538</v>
      </c>
      <c r="AR39" s="2">
        <f t="shared" si="31"/>
        <v>169380</v>
      </c>
      <c r="AS39" s="2">
        <v>172504</v>
      </c>
      <c r="AT39" s="2">
        <f aca="true" t="shared" si="32" ref="AT39:AY39">SUM(AT29:AT38)</f>
        <v>164083</v>
      </c>
      <c r="AU39" s="2">
        <f t="shared" si="32"/>
        <v>162913</v>
      </c>
      <c r="AV39" s="2">
        <f t="shared" si="32"/>
        <v>161569</v>
      </c>
      <c r="AW39" s="2">
        <f t="shared" si="32"/>
        <v>163174</v>
      </c>
      <c r="AX39" s="2">
        <f t="shared" si="32"/>
        <v>175025</v>
      </c>
      <c r="AY39" s="2">
        <f t="shared" si="32"/>
        <v>178307</v>
      </c>
      <c r="AZ39" s="2">
        <f>SUM(AZ29:AZ38)</f>
        <v>182647</v>
      </c>
    </row>
    <row r="40" spans="3:26" ht="12">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29:45" ht="12">
      <c r="AC41" s="28"/>
      <c r="AD41" s="28"/>
      <c r="AE41" s="28"/>
      <c r="AF41" s="28"/>
      <c r="AG41" s="28"/>
      <c r="AH41" s="28"/>
      <c r="AI41" s="28"/>
      <c r="AJ41" s="28"/>
      <c r="AK41" s="28"/>
      <c r="AL41" s="28"/>
      <c r="AM41" s="28"/>
      <c r="AN41" s="28"/>
      <c r="AO41" s="28"/>
      <c r="AP41" s="28"/>
      <c r="AS41" s="28"/>
    </row>
    <row r="42" spans="3:26" ht="12">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3:53" ht="12">
      <c r="C43" s="27"/>
      <c r="D43" s="27"/>
      <c r="E43" s="27"/>
      <c r="F43" s="27"/>
      <c r="G43" s="27"/>
      <c r="H43" s="27"/>
      <c r="I43" s="27"/>
      <c r="J43" s="27"/>
      <c r="K43" s="27"/>
      <c r="L43" s="27"/>
      <c r="M43" s="27"/>
      <c r="N43" s="27"/>
      <c r="O43" s="27"/>
      <c r="P43" s="27"/>
      <c r="Q43" s="27"/>
      <c r="R43" s="27"/>
      <c r="S43" s="27"/>
      <c r="T43" s="27"/>
      <c r="U43" s="27"/>
      <c r="V43" s="27"/>
      <c r="W43" s="27"/>
      <c r="X43" s="27"/>
      <c r="Y43" s="27"/>
      <c r="Z43" s="27"/>
      <c r="AT43" s="174"/>
      <c r="AU43" s="174"/>
      <c r="AV43" s="174"/>
      <c r="AW43" s="174"/>
      <c r="AX43" s="174"/>
      <c r="AY43" s="174"/>
      <c r="AZ43" s="174"/>
      <c r="BA43" s="174"/>
    </row>
    <row r="44" spans="3:53" ht="12">
      <c r="C44" s="27"/>
      <c r="D44" s="27"/>
      <c r="E44" s="27"/>
      <c r="F44" s="27"/>
      <c r="G44" s="27"/>
      <c r="H44" s="27"/>
      <c r="I44" s="27"/>
      <c r="J44" s="27"/>
      <c r="K44" s="27"/>
      <c r="L44" s="27"/>
      <c r="M44" s="27"/>
      <c r="N44" s="27"/>
      <c r="O44" s="27"/>
      <c r="P44" s="27"/>
      <c r="Q44" s="27"/>
      <c r="R44" s="27"/>
      <c r="S44" s="27"/>
      <c r="T44" s="27"/>
      <c r="U44" s="27"/>
      <c r="V44" s="27"/>
      <c r="W44" s="27"/>
      <c r="X44" s="27"/>
      <c r="Y44" s="27"/>
      <c r="Z44" s="27"/>
      <c r="AT44" s="174"/>
      <c r="AU44" s="174"/>
      <c r="AV44" s="174"/>
      <c r="AW44" s="174"/>
      <c r="AX44" s="174"/>
      <c r="AY44" s="174"/>
      <c r="AZ44" s="174"/>
      <c r="BA44" s="174"/>
    </row>
    <row r="45" spans="3:53" ht="12">
      <c r="C45" s="27"/>
      <c r="D45" s="27"/>
      <c r="E45" s="27"/>
      <c r="F45" s="27"/>
      <c r="G45" s="27"/>
      <c r="H45" s="27"/>
      <c r="I45" s="27"/>
      <c r="J45" s="27"/>
      <c r="K45" s="27"/>
      <c r="L45" s="27"/>
      <c r="M45" s="27"/>
      <c r="N45" s="27"/>
      <c r="O45" s="27"/>
      <c r="P45" s="27"/>
      <c r="Q45" s="27"/>
      <c r="R45" s="27"/>
      <c r="S45" s="27"/>
      <c r="T45" s="27"/>
      <c r="U45" s="27"/>
      <c r="V45" s="27"/>
      <c r="W45" s="27"/>
      <c r="X45" s="27"/>
      <c r="Y45" s="27"/>
      <c r="Z45" s="27"/>
      <c r="AT45" s="174"/>
      <c r="AU45" s="174"/>
      <c r="AV45" s="174"/>
      <c r="AW45" s="174"/>
      <c r="AX45" s="174"/>
      <c r="AY45" s="174"/>
      <c r="AZ45" s="174"/>
      <c r="BA45" s="174"/>
    </row>
    <row r="46" spans="3:26" ht="12">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3:26" ht="12">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3:26" ht="12">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3:26" ht="12">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3:26" ht="12">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3:26" ht="12">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3:26" ht="12">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29:32" ht="12">
      <c r="AC53" s="27"/>
      <c r="AD53" s="27"/>
      <c r="AE53" s="27"/>
      <c r="AF53" s="27"/>
    </row>
    <row r="54" spans="29:35" ht="12">
      <c r="AC54" s="27"/>
      <c r="AD54" s="27"/>
      <c r="AE54" s="27"/>
      <c r="AF54" s="27"/>
      <c r="AG54" s="27"/>
      <c r="AH54" s="27"/>
      <c r="AI54" s="27"/>
    </row>
    <row r="55" spans="29:32" ht="12">
      <c r="AC55" s="27"/>
      <c r="AD55" s="27"/>
      <c r="AE55" s="27"/>
      <c r="AF55" s="27"/>
    </row>
    <row r="56" spans="29:32" ht="12">
      <c r="AC56" s="27"/>
      <c r="AD56" s="27"/>
      <c r="AE56" s="27"/>
      <c r="AF56" s="27"/>
    </row>
    <row r="57" spans="29:32" ht="12">
      <c r="AC57" s="27"/>
      <c r="AD57" s="27"/>
      <c r="AE57" s="27"/>
      <c r="AF57" s="27"/>
    </row>
    <row r="58" spans="29:32" ht="12">
      <c r="AC58" s="27"/>
      <c r="AD58" s="27"/>
      <c r="AE58" s="27"/>
      <c r="AF58" s="27"/>
    </row>
    <row r="59" spans="29:32" ht="12">
      <c r="AC59" s="27"/>
      <c r="AD59" s="27"/>
      <c r="AE59" s="27"/>
      <c r="AF59" s="27"/>
    </row>
    <row r="60" spans="29:32" ht="12">
      <c r="AC60" s="27"/>
      <c r="AD60" s="27"/>
      <c r="AE60" s="27"/>
      <c r="AF60" s="27"/>
    </row>
    <row r="61" spans="29:32" ht="12">
      <c r="AC61" s="27"/>
      <c r="AD61" s="27"/>
      <c r="AE61" s="27"/>
      <c r="AF61" s="27"/>
    </row>
    <row r="62" spans="29:32" ht="12">
      <c r="AC62" s="27"/>
      <c r="AD62" s="27"/>
      <c r="AE62" s="27"/>
      <c r="AF62" s="27"/>
    </row>
    <row r="63" spans="29:32" ht="12">
      <c r="AC63" s="27"/>
      <c r="AD63" s="27"/>
      <c r="AE63" s="27"/>
      <c r="AF63" s="27"/>
    </row>
    <row r="64" ht="12">
      <c r="AC64"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72" r:id="rId1"/>
  <colBreaks count="1" manualBreakCount="1">
    <brk id="27" max="39" man="1"/>
  </colBreaks>
</worksheet>
</file>

<file path=xl/worksheets/sheet5.xml><?xml version="1.0" encoding="utf-8"?>
<worksheet xmlns="http://schemas.openxmlformats.org/spreadsheetml/2006/main" xmlns:r="http://schemas.openxmlformats.org/officeDocument/2006/relationships">
  <sheetPr>
    <pageSetUpPr fitToPage="1"/>
  </sheetPr>
  <dimension ref="A1:BF50"/>
  <sheetViews>
    <sheetView zoomScale="80" zoomScaleNormal="80" zoomScalePageLayoutView="0" workbookViewId="0" topLeftCell="A1">
      <selection activeCell="A1" sqref="A1"/>
    </sheetView>
  </sheetViews>
  <sheetFormatPr defaultColWidth="8.75390625" defaultRowHeight="16.5" outlineLevelCol="1"/>
  <cols>
    <col min="1" max="1" width="30.00390625" style="72" customWidth="1"/>
    <col min="2" max="2" width="39.75390625" style="72" customWidth="1"/>
    <col min="3" max="6" width="12.25390625" style="1" hidden="1" customWidth="1" outlineLevel="1"/>
    <col min="7" max="9" width="10.875" style="1" hidden="1" customWidth="1" outlineLevel="1"/>
    <col min="10" max="10" width="11.75390625" style="1" hidden="1" customWidth="1" outlineLevel="1"/>
    <col min="11" max="11" width="12.125" style="1" hidden="1" customWidth="1" outlineLevel="1" collapsed="1"/>
    <col min="12" max="18" width="12.125" style="1" hidden="1" customWidth="1" outlineLevel="1"/>
    <col min="19" max="19" width="12.00390625" style="1" hidden="1" customWidth="1" collapsed="1"/>
    <col min="20" max="21" width="12.00390625" style="1" hidden="1" customWidth="1"/>
    <col min="22" max="26" width="12.00390625" style="1" customWidth="1"/>
    <col min="27" max="27" width="4.75390625" style="1" customWidth="1"/>
    <col min="28" max="28" width="40.75390625" style="1" customWidth="1"/>
    <col min="29" max="33" width="11.125" style="1" hidden="1" customWidth="1"/>
    <col min="34" max="36" width="12.00390625" style="1" hidden="1" customWidth="1"/>
    <col min="37" max="37" width="12.25390625" style="1" hidden="1" customWidth="1" collapsed="1"/>
    <col min="38" max="38" width="12.25390625" style="1" hidden="1" customWidth="1"/>
    <col min="39" max="39" width="12.25390625" style="1" hidden="1" customWidth="1" collapsed="1"/>
    <col min="40" max="44" width="12.25390625" style="1" hidden="1" customWidth="1"/>
    <col min="45" max="45" width="11.00390625" style="1" hidden="1" customWidth="1"/>
    <col min="46" max="46" width="10.50390625" style="1" hidden="1" customWidth="1"/>
    <col min="47" max="47" width="10.625" style="1" hidden="1" customWidth="1"/>
    <col min="48" max="52" width="11.00390625" style="1" customWidth="1"/>
    <col min="53" max="53" width="7.25390625" style="1" customWidth="1"/>
    <col min="54" max="54" width="6.75390625" style="1" customWidth="1"/>
    <col min="55" max="55" width="9.125" style="1" customWidth="1"/>
    <col min="56" max="56" width="10.625" style="1" customWidth="1"/>
    <col min="57" max="16384" width="8.75390625" style="1" customWidth="1"/>
  </cols>
  <sheetData>
    <row r="1" spans="1:34" ht="39" customHeight="1" thickBot="1">
      <c r="A1" s="123" t="s">
        <v>227</v>
      </c>
      <c r="AB1" s="1" t="s">
        <v>229</v>
      </c>
      <c r="AC1" s="27"/>
      <c r="AD1" s="27"/>
      <c r="AE1" s="27"/>
      <c r="AF1" s="27"/>
      <c r="AG1" s="27"/>
      <c r="AH1" s="27"/>
    </row>
    <row r="2" spans="1:52" ht="24" thickBot="1">
      <c r="A2" s="105" t="s">
        <v>75</v>
      </c>
      <c r="B2" s="105" t="s">
        <v>180</v>
      </c>
      <c r="C2" s="37" t="s">
        <v>198</v>
      </c>
      <c r="D2" s="37" t="s">
        <v>201</v>
      </c>
      <c r="E2" s="37" t="s">
        <v>205</v>
      </c>
      <c r="F2" s="37" t="s">
        <v>226</v>
      </c>
      <c r="G2" s="37" t="s">
        <v>230</v>
      </c>
      <c r="H2" s="37" t="s">
        <v>249</v>
      </c>
      <c r="I2" s="37" t="s">
        <v>250</v>
      </c>
      <c r="J2" s="37" t="s">
        <v>253</v>
      </c>
      <c r="K2" s="37" t="s">
        <v>256</v>
      </c>
      <c r="L2" s="37" t="s">
        <v>263</v>
      </c>
      <c r="M2" s="37" t="s">
        <v>268</v>
      </c>
      <c r="N2" s="37" t="s">
        <v>270</v>
      </c>
      <c r="O2" s="106" t="s">
        <v>273</v>
      </c>
      <c r="P2" s="106" t="s">
        <v>278</v>
      </c>
      <c r="Q2" s="106" t="s">
        <v>286</v>
      </c>
      <c r="R2" s="106" t="s">
        <v>293</v>
      </c>
      <c r="S2" s="106" t="s">
        <v>296</v>
      </c>
      <c r="T2" s="106" t="s">
        <v>377</v>
      </c>
      <c r="U2" s="106" t="s">
        <v>430</v>
      </c>
      <c r="V2" s="106" t="s">
        <v>432</v>
      </c>
      <c r="W2" s="106" t="s">
        <v>436</v>
      </c>
      <c r="X2" s="106" t="s">
        <v>445</v>
      </c>
      <c r="Y2" s="106" t="s">
        <v>451</v>
      </c>
      <c r="Z2" s="106" t="s">
        <v>455</v>
      </c>
      <c r="AB2" s="105" t="s">
        <v>76</v>
      </c>
      <c r="AC2" s="38" t="s">
        <v>198</v>
      </c>
      <c r="AD2" s="38" t="s">
        <v>200</v>
      </c>
      <c r="AE2" s="38" t="s">
        <v>206</v>
      </c>
      <c r="AF2" s="38" t="s">
        <v>225</v>
      </c>
      <c r="AG2" s="38" t="s">
        <v>230</v>
      </c>
      <c r="AH2" s="38" t="s">
        <v>248</v>
      </c>
      <c r="AI2" s="38" t="s">
        <v>251</v>
      </c>
      <c r="AJ2" s="38" t="s">
        <v>254</v>
      </c>
      <c r="AK2" s="38" t="s">
        <v>256</v>
      </c>
      <c r="AL2" s="38" t="s">
        <v>264</v>
      </c>
      <c r="AM2" s="106" t="s">
        <v>267</v>
      </c>
      <c r="AN2" s="106" t="s">
        <v>271</v>
      </c>
      <c r="AO2" s="106" t="s">
        <v>273</v>
      </c>
      <c r="AP2" s="106" t="s">
        <v>284</v>
      </c>
      <c r="AQ2" s="106" t="s">
        <v>287</v>
      </c>
      <c r="AR2" s="106" t="s">
        <v>294</v>
      </c>
      <c r="AS2" s="106" t="s">
        <v>296</v>
      </c>
      <c r="AT2" s="106" t="s">
        <v>378</v>
      </c>
      <c r="AU2" s="106" t="s">
        <v>428</v>
      </c>
      <c r="AV2" s="106" t="s">
        <v>433</v>
      </c>
      <c r="AW2" s="106" t="s">
        <v>436</v>
      </c>
      <c r="AX2" s="106" t="s">
        <v>446</v>
      </c>
      <c r="AY2" s="106" t="s">
        <v>450</v>
      </c>
      <c r="AZ2" s="106" t="s">
        <v>459</v>
      </c>
    </row>
    <row r="3" spans="1:58" ht="12" thickBot="1">
      <c r="A3" s="109" t="s">
        <v>98</v>
      </c>
      <c r="B3" s="109" t="s">
        <v>166</v>
      </c>
      <c r="C3" s="11">
        <v>-135106</v>
      </c>
      <c r="D3" s="11">
        <v>-270021</v>
      </c>
      <c r="E3" s="11">
        <v>-409649</v>
      </c>
      <c r="F3" s="11">
        <v>-547014</v>
      </c>
      <c r="G3" s="11">
        <v>-138255</v>
      </c>
      <c r="H3" s="11">
        <v>-275163</v>
      </c>
      <c r="I3" s="11">
        <v>-411062</v>
      </c>
      <c r="J3" s="11">
        <v>-546905</v>
      </c>
      <c r="K3" s="11">
        <v>-138836</v>
      </c>
      <c r="L3" s="11">
        <v>-277914</v>
      </c>
      <c r="M3" s="11">
        <v>-417237</v>
      </c>
      <c r="N3" s="11">
        <v>-558758</v>
      </c>
      <c r="O3" s="11">
        <v>-145054</v>
      </c>
      <c r="P3" s="11">
        <v>-294954</v>
      </c>
      <c r="Q3" s="11">
        <v>-443966</v>
      </c>
      <c r="R3" s="11">
        <v>-596538</v>
      </c>
      <c r="S3" s="11">
        <v>-157699</v>
      </c>
      <c r="T3" s="11">
        <v>-316220</v>
      </c>
      <c r="U3" s="11">
        <v>-477187</v>
      </c>
      <c r="V3" s="11">
        <v>-638095</v>
      </c>
      <c r="W3" s="11">
        <v>-172555</v>
      </c>
      <c r="X3" s="11">
        <v>-372216</v>
      </c>
      <c r="Y3" s="11">
        <v>-603806</v>
      </c>
      <c r="Z3" s="11">
        <v>-836389</v>
      </c>
      <c r="AB3" s="129" t="s">
        <v>98</v>
      </c>
      <c r="AC3" s="11">
        <v>-135106</v>
      </c>
      <c r="AD3" s="11">
        <v>-134915</v>
      </c>
      <c r="AE3" s="11">
        <v>-139628</v>
      </c>
      <c r="AF3" s="11">
        <v>-137365</v>
      </c>
      <c r="AG3" s="11">
        <v>-138255</v>
      </c>
      <c r="AH3" s="11">
        <v>-136908</v>
      </c>
      <c r="AI3" s="11">
        <v>-135899</v>
      </c>
      <c r="AJ3" s="11">
        <v>-135843</v>
      </c>
      <c r="AK3" s="11">
        <v>-138836</v>
      </c>
      <c r="AL3" s="11">
        <v>-139078</v>
      </c>
      <c r="AM3" s="11">
        <v>-139323</v>
      </c>
      <c r="AN3" s="11">
        <v>-141521</v>
      </c>
      <c r="AO3" s="11">
        <f>+O3</f>
        <v>-145054</v>
      </c>
      <c r="AP3" s="11">
        <f>+P3-O3</f>
        <v>-149900</v>
      </c>
      <c r="AQ3" s="11">
        <f>+Q3-P3</f>
        <v>-149012</v>
      </c>
      <c r="AR3" s="11">
        <f>+R3-Q3</f>
        <v>-152572</v>
      </c>
      <c r="AS3" s="11">
        <f>+S3</f>
        <v>-157699</v>
      </c>
      <c r="AT3" s="11">
        <f>+T3-S3</f>
        <v>-158521</v>
      </c>
      <c r="AU3" s="11">
        <f>+U3-T3</f>
        <v>-160967</v>
      </c>
      <c r="AV3" s="11">
        <f>+V3-U3</f>
        <v>-160908</v>
      </c>
      <c r="AW3" s="11">
        <f>+W3</f>
        <v>-172555</v>
      </c>
      <c r="AX3" s="11">
        <f>+X3-AW3</f>
        <v>-199661</v>
      </c>
      <c r="AY3" s="11">
        <f>+Y3-X3</f>
        <v>-231590</v>
      </c>
      <c r="AZ3" s="11">
        <f>+Z3-Y3</f>
        <v>-232583</v>
      </c>
      <c r="BA3" s="28"/>
      <c r="BB3" s="28"/>
      <c r="BD3" s="28"/>
      <c r="BE3" s="28"/>
      <c r="BF3" s="28"/>
    </row>
    <row r="4" spans="1:58" ht="12" thickBot="1">
      <c r="A4" s="109" t="s">
        <v>87</v>
      </c>
      <c r="B4" s="109" t="s">
        <v>181</v>
      </c>
      <c r="C4" s="12">
        <v>-126055</v>
      </c>
      <c r="D4" s="12">
        <v>-257533</v>
      </c>
      <c r="E4" s="12">
        <v>-382838</v>
      </c>
      <c r="F4" s="12">
        <v>-509039</v>
      </c>
      <c r="G4" s="12">
        <v>-124259</v>
      </c>
      <c r="H4" s="12">
        <f aca="true" t="shared" si="0" ref="H4:N4">SUM(H5:H16)</f>
        <v>-246067</v>
      </c>
      <c r="I4" s="12">
        <f t="shared" si="0"/>
        <v>-363567</v>
      </c>
      <c r="J4" s="12">
        <f t="shared" si="0"/>
        <v>-489709</v>
      </c>
      <c r="K4" s="12">
        <f t="shared" si="0"/>
        <v>-119524</v>
      </c>
      <c r="L4" s="12">
        <f t="shared" si="0"/>
        <v>-246527</v>
      </c>
      <c r="M4" s="12">
        <f t="shared" si="0"/>
        <v>-371980</v>
      </c>
      <c r="N4" s="12">
        <f t="shared" si="0"/>
        <v>-498708</v>
      </c>
      <c r="O4" s="12">
        <f aca="true" t="shared" si="1" ref="O4:T4">SUM(O5:O16)</f>
        <v>-156277</v>
      </c>
      <c r="P4" s="12">
        <f t="shared" si="1"/>
        <v>-285855</v>
      </c>
      <c r="Q4" s="12">
        <f t="shared" si="1"/>
        <v>-414362.80699</v>
      </c>
      <c r="R4" s="12">
        <f t="shared" si="1"/>
        <v>-553184.80699</v>
      </c>
      <c r="S4" s="12">
        <f t="shared" si="1"/>
        <v>-159123</v>
      </c>
      <c r="T4" s="12">
        <f t="shared" si="1"/>
        <v>-289383</v>
      </c>
      <c r="U4" s="12">
        <f aca="true" t="shared" si="2" ref="U4:Z4">SUM(U5:U16)</f>
        <v>-431186</v>
      </c>
      <c r="V4" s="12">
        <f t="shared" si="2"/>
        <v>-575670</v>
      </c>
      <c r="W4" s="12">
        <f t="shared" si="2"/>
        <v>-178501</v>
      </c>
      <c r="X4" s="12">
        <f t="shared" si="2"/>
        <v>-310772</v>
      </c>
      <c r="Y4" s="12">
        <f t="shared" si="2"/>
        <v>-505630</v>
      </c>
      <c r="Z4" s="12">
        <f t="shared" si="2"/>
        <v>-708794</v>
      </c>
      <c r="AB4" s="129" t="s">
        <v>87</v>
      </c>
      <c r="AC4" s="12">
        <v>-126055</v>
      </c>
      <c r="AD4" s="12">
        <v>-131478</v>
      </c>
      <c r="AE4" s="12">
        <v>-125305</v>
      </c>
      <c r="AF4" s="12">
        <v>-126201</v>
      </c>
      <c r="AG4" s="12">
        <v>-124259</v>
      </c>
      <c r="AH4" s="12">
        <v>-121808</v>
      </c>
      <c r="AI4" s="12">
        <v>-117500</v>
      </c>
      <c r="AJ4" s="12">
        <v>-126142</v>
      </c>
      <c r="AK4" s="12">
        <v>-119524</v>
      </c>
      <c r="AL4" s="12">
        <v>-127003</v>
      </c>
      <c r="AM4" s="11">
        <v>-125453</v>
      </c>
      <c r="AN4" s="11">
        <v>-126728</v>
      </c>
      <c r="AO4" s="11">
        <f aca="true" t="shared" si="3" ref="AO4:AT4">SUM(AO5:AO16)</f>
        <v>-156277</v>
      </c>
      <c r="AP4" s="11">
        <f t="shared" si="3"/>
        <v>-129578</v>
      </c>
      <c r="AQ4" s="11">
        <f t="shared" si="3"/>
        <v>-128507.80699000001</v>
      </c>
      <c r="AR4" s="11">
        <f>SUM(AR5:AR16)</f>
        <v>-138822</v>
      </c>
      <c r="AS4" s="11">
        <f t="shared" si="3"/>
        <v>-159123</v>
      </c>
      <c r="AT4" s="11">
        <f t="shared" si="3"/>
        <v>-130260</v>
      </c>
      <c r="AU4" s="11">
        <f>SUM(AU5:AU16)</f>
        <v>-141803</v>
      </c>
      <c r="AV4" s="11">
        <f>SUM(AV5:AV16)</f>
        <v>-144484</v>
      </c>
      <c r="AW4" s="11">
        <f>SUM(AW5:AW16)</f>
        <v>-178501</v>
      </c>
      <c r="AX4" s="11">
        <f aca="true" t="shared" si="4" ref="AX4:AX16">+X4-AW4</f>
        <v>-132271</v>
      </c>
      <c r="AY4" s="11">
        <f>SUM(AY5:AY16)</f>
        <v>-194858</v>
      </c>
      <c r="AZ4" s="11">
        <f>SUM(AZ5:AZ16)</f>
        <v>-203164</v>
      </c>
      <c r="BA4" s="28"/>
      <c r="BB4" s="28"/>
      <c r="BD4" s="28"/>
      <c r="BE4" s="28"/>
      <c r="BF4" s="28"/>
    </row>
    <row r="5" spans="1:58" ht="24" thickBot="1">
      <c r="A5" s="131" t="s">
        <v>77</v>
      </c>
      <c r="B5" s="131" t="s">
        <v>167</v>
      </c>
      <c r="C5" s="12">
        <v>-15451</v>
      </c>
      <c r="D5" s="12">
        <v>-34418</v>
      </c>
      <c r="E5" s="12">
        <v>-48499</v>
      </c>
      <c r="F5" s="12">
        <v>-63693</v>
      </c>
      <c r="G5" s="12">
        <v>-15614</v>
      </c>
      <c r="H5" s="12">
        <v>-25147</v>
      </c>
      <c r="I5" s="12">
        <v>-33020</v>
      </c>
      <c r="J5" s="12">
        <v>-44416</v>
      </c>
      <c r="K5" s="12">
        <v>-8328</v>
      </c>
      <c r="L5" s="12">
        <v>-21031</v>
      </c>
      <c r="M5" s="12">
        <v>-34301</v>
      </c>
      <c r="N5" s="12">
        <v>-44262</v>
      </c>
      <c r="O5" s="12">
        <v>-6089</v>
      </c>
      <c r="P5" s="12">
        <v>-21199</v>
      </c>
      <c r="Q5" s="12">
        <v>-36069</v>
      </c>
      <c r="R5" s="12">
        <v>-53963</v>
      </c>
      <c r="S5" s="12">
        <v>-7583</v>
      </c>
      <c r="T5" s="12">
        <v>-23957</v>
      </c>
      <c r="U5" s="12">
        <v>-38389</v>
      </c>
      <c r="V5" s="12">
        <v>-58056</v>
      </c>
      <c r="W5" s="12">
        <v>-6795</v>
      </c>
      <c r="X5" s="12">
        <v>-26888</v>
      </c>
      <c r="Y5" s="12">
        <v>-51723</v>
      </c>
      <c r="Z5" s="12">
        <v>-80824</v>
      </c>
      <c r="AB5" s="132" t="s">
        <v>77</v>
      </c>
      <c r="AC5" s="12">
        <v>-15451</v>
      </c>
      <c r="AD5" s="12">
        <v>-18967</v>
      </c>
      <c r="AE5" s="12">
        <v>-14081</v>
      </c>
      <c r="AF5" s="12">
        <v>-15194</v>
      </c>
      <c r="AG5" s="12">
        <v>-15614</v>
      </c>
      <c r="AH5" s="12">
        <v>-9533</v>
      </c>
      <c r="AI5" s="12">
        <v>-7873</v>
      </c>
      <c r="AJ5" s="12">
        <v>-11396</v>
      </c>
      <c r="AK5" s="12">
        <v>-8328</v>
      </c>
      <c r="AL5" s="12">
        <v>-12703</v>
      </c>
      <c r="AM5" s="11">
        <v>-13270</v>
      </c>
      <c r="AN5" s="11">
        <v>-9961</v>
      </c>
      <c r="AO5" s="11">
        <f aca="true" t="shared" si="5" ref="AO5:AO16">+O5</f>
        <v>-6089</v>
      </c>
      <c r="AP5" s="12">
        <f aca="true" t="shared" si="6" ref="AP5:AP16">+P5-O5</f>
        <v>-15110</v>
      </c>
      <c r="AQ5" s="12">
        <f aca="true" t="shared" si="7" ref="AQ5:AQ16">+Q5-P5</f>
        <v>-14870</v>
      </c>
      <c r="AR5" s="12">
        <f aca="true" t="shared" si="8" ref="AR5:AR16">+R5-Q5</f>
        <v>-17894</v>
      </c>
      <c r="AS5" s="12">
        <f aca="true" t="shared" si="9" ref="AS5:AS16">+S5</f>
        <v>-7583</v>
      </c>
      <c r="AT5" s="12">
        <f aca="true" t="shared" si="10" ref="AT5:AT16">+T5-S5</f>
        <v>-16374</v>
      </c>
      <c r="AU5" s="12">
        <f aca="true" t="shared" si="11" ref="AU5:AU16">+U5-T5</f>
        <v>-14432</v>
      </c>
      <c r="AV5" s="12">
        <f aca="true" t="shared" si="12" ref="AV5:AV16">+V5-U5</f>
        <v>-19667</v>
      </c>
      <c r="AW5" s="12">
        <f aca="true" t="shared" si="13" ref="AW5:AW16">+W5</f>
        <v>-6795</v>
      </c>
      <c r="AX5" s="12">
        <f t="shared" si="4"/>
        <v>-20093</v>
      </c>
      <c r="AY5" s="12">
        <f>+Y5-X5</f>
        <v>-24835</v>
      </c>
      <c r="AZ5" s="12">
        <f>+Z5-Y5</f>
        <v>-29101</v>
      </c>
      <c r="BA5" s="28"/>
      <c r="BB5" s="28"/>
      <c r="BD5" s="28"/>
      <c r="BE5" s="28"/>
      <c r="BF5" s="28"/>
    </row>
    <row r="6" spans="1:58" ht="12" thickBot="1">
      <c r="A6" s="131" t="s">
        <v>204</v>
      </c>
      <c r="B6" s="131" t="s">
        <v>203</v>
      </c>
      <c r="C6" s="12">
        <v>-18264.33681</v>
      </c>
      <c r="D6" s="12">
        <v>-36067.1019</v>
      </c>
      <c r="E6" s="12">
        <v>-53943</v>
      </c>
      <c r="F6" s="12">
        <v>-70487</v>
      </c>
      <c r="G6" s="12">
        <v>-17403</v>
      </c>
      <c r="H6" s="12">
        <v>-34723</v>
      </c>
      <c r="I6" s="12">
        <v>-52393</v>
      </c>
      <c r="J6" s="12">
        <v>-69760</v>
      </c>
      <c r="K6" s="12">
        <v>-18217</v>
      </c>
      <c r="L6" s="12">
        <v>-36331</v>
      </c>
      <c r="M6" s="12">
        <v>-55333</v>
      </c>
      <c r="N6" s="12">
        <v>-75113</v>
      </c>
      <c r="O6" s="12">
        <v>-18972</v>
      </c>
      <c r="P6" s="12">
        <v>-38215</v>
      </c>
      <c r="Q6" s="12">
        <v>-57798</v>
      </c>
      <c r="R6" s="12">
        <v>-78050</v>
      </c>
      <c r="S6" s="12">
        <v>-20701</v>
      </c>
      <c r="T6" s="12">
        <v>-43563</v>
      </c>
      <c r="U6" s="12">
        <v>-65998</v>
      </c>
      <c r="V6" s="12">
        <v>-89577</v>
      </c>
      <c r="W6" s="12">
        <v>-24258</v>
      </c>
      <c r="X6" s="12">
        <v>-59875</v>
      </c>
      <c r="Y6" s="12">
        <v>-108193</v>
      </c>
      <c r="Z6" s="12">
        <v>-162205</v>
      </c>
      <c r="AB6" s="132" t="s">
        <v>204</v>
      </c>
      <c r="AC6" s="12">
        <v>-18264.33681</v>
      </c>
      <c r="AD6" s="12">
        <v>-17802.76509</v>
      </c>
      <c r="AE6" s="12">
        <v>-17875.8981</v>
      </c>
      <c r="AF6" s="12">
        <v>-16544</v>
      </c>
      <c r="AG6" s="12">
        <v>-17403</v>
      </c>
      <c r="AH6" s="12">
        <v>-17320</v>
      </c>
      <c r="AI6" s="12">
        <v>-17670</v>
      </c>
      <c r="AJ6" s="12">
        <v>-17367</v>
      </c>
      <c r="AK6" s="12">
        <v>-18217</v>
      </c>
      <c r="AL6" s="12">
        <v>-18114</v>
      </c>
      <c r="AM6" s="11">
        <v>-19002</v>
      </c>
      <c r="AN6" s="11">
        <v>-19780</v>
      </c>
      <c r="AO6" s="11">
        <f t="shared" si="5"/>
        <v>-18972</v>
      </c>
      <c r="AP6" s="12">
        <f t="shared" si="6"/>
        <v>-19243</v>
      </c>
      <c r="AQ6" s="12">
        <f t="shared" si="7"/>
        <v>-19583</v>
      </c>
      <c r="AR6" s="12">
        <f t="shared" si="8"/>
        <v>-20252</v>
      </c>
      <c r="AS6" s="12">
        <f t="shared" si="9"/>
        <v>-20701</v>
      </c>
      <c r="AT6" s="12">
        <f t="shared" si="10"/>
        <v>-22862</v>
      </c>
      <c r="AU6" s="12">
        <f t="shared" si="11"/>
        <v>-22435</v>
      </c>
      <c r="AV6" s="12">
        <f t="shared" si="12"/>
        <v>-23579</v>
      </c>
      <c r="AW6" s="12">
        <f t="shared" si="13"/>
        <v>-24258</v>
      </c>
      <c r="AX6" s="12">
        <f t="shared" si="4"/>
        <v>-35617</v>
      </c>
      <c r="AY6" s="12">
        <f aca="true" t="shared" si="14" ref="AY6:AZ16">+Y6-X6</f>
        <v>-48318</v>
      </c>
      <c r="AZ6" s="12">
        <f t="shared" si="14"/>
        <v>-54012</v>
      </c>
      <c r="BA6" s="28"/>
      <c r="BB6" s="28"/>
      <c r="BD6" s="28"/>
      <c r="BE6" s="28"/>
      <c r="BF6" s="28"/>
    </row>
    <row r="7" spans="1:58" ht="12" thickBot="1">
      <c r="A7" s="131" t="s">
        <v>78</v>
      </c>
      <c r="B7" s="131" t="s">
        <v>168</v>
      </c>
      <c r="C7" s="12">
        <v>-45428</v>
      </c>
      <c r="D7" s="12">
        <v>-90007</v>
      </c>
      <c r="E7" s="12">
        <v>-134058</v>
      </c>
      <c r="F7" s="12">
        <v>-181763</v>
      </c>
      <c r="G7" s="12">
        <v>-43655</v>
      </c>
      <c r="H7" s="12">
        <v>-86591</v>
      </c>
      <c r="I7" s="12">
        <v>-129715</v>
      </c>
      <c r="J7" s="12">
        <v>-174425</v>
      </c>
      <c r="K7" s="12">
        <v>-44493</v>
      </c>
      <c r="L7" s="12">
        <v>-90924</v>
      </c>
      <c r="M7" s="12">
        <v>-132259</v>
      </c>
      <c r="N7" s="12">
        <v>-174889</v>
      </c>
      <c r="O7" s="12">
        <v>-40960</v>
      </c>
      <c r="P7" s="12">
        <v>-78723</v>
      </c>
      <c r="Q7" s="12">
        <v>-118437</v>
      </c>
      <c r="R7" s="12">
        <v>-157369</v>
      </c>
      <c r="S7" s="12">
        <v>-36375</v>
      </c>
      <c r="T7" s="12">
        <v>-73516</v>
      </c>
      <c r="U7" s="12">
        <v>-109602</v>
      </c>
      <c r="V7" s="12">
        <v>-145691</v>
      </c>
      <c r="W7" s="12">
        <v>-18386</v>
      </c>
      <c r="X7" s="12">
        <v>-36879</v>
      </c>
      <c r="Y7" s="12">
        <v>-55488</v>
      </c>
      <c r="Z7" s="12">
        <v>-70536</v>
      </c>
      <c r="AB7" s="132" t="s">
        <v>78</v>
      </c>
      <c r="AC7" s="12">
        <v>-45428</v>
      </c>
      <c r="AD7" s="12">
        <v>-44579</v>
      </c>
      <c r="AE7" s="12">
        <v>-44051</v>
      </c>
      <c r="AF7" s="12">
        <v>-47705</v>
      </c>
      <c r="AG7" s="12">
        <v>-43655</v>
      </c>
      <c r="AH7" s="12">
        <v>-42936</v>
      </c>
      <c r="AI7" s="12">
        <v>-43124</v>
      </c>
      <c r="AJ7" s="12">
        <v>-44710</v>
      </c>
      <c r="AK7" s="12">
        <v>-44493</v>
      </c>
      <c r="AL7" s="12">
        <v>-46431</v>
      </c>
      <c r="AM7" s="11">
        <v>-41335</v>
      </c>
      <c r="AN7" s="11">
        <v>-42630</v>
      </c>
      <c r="AO7" s="11">
        <f t="shared" si="5"/>
        <v>-40960</v>
      </c>
      <c r="AP7" s="12">
        <f t="shared" si="6"/>
        <v>-37763</v>
      </c>
      <c r="AQ7" s="12">
        <f t="shared" si="7"/>
        <v>-39714</v>
      </c>
      <c r="AR7" s="12">
        <f t="shared" si="8"/>
        <v>-38932</v>
      </c>
      <c r="AS7" s="12">
        <f t="shared" si="9"/>
        <v>-36375</v>
      </c>
      <c r="AT7" s="12">
        <f t="shared" si="10"/>
        <v>-37141</v>
      </c>
      <c r="AU7" s="12">
        <f t="shared" si="11"/>
        <v>-36086</v>
      </c>
      <c r="AV7" s="12">
        <f t="shared" si="12"/>
        <v>-36089</v>
      </c>
      <c r="AW7" s="12">
        <f t="shared" si="13"/>
        <v>-18386</v>
      </c>
      <c r="AX7" s="12">
        <f t="shared" si="4"/>
        <v>-18493</v>
      </c>
      <c r="AY7" s="12">
        <f t="shared" si="14"/>
        <v>-18609</v>
      </c>
      <c r="AZ7" s="12">
        <f t="shared" si="14"/>
        <v>-15048</v>
      </c>
      <c r="BA7" s="28"/>
      <c r="BB7" s="28"/>
      <c r="BD7" s="28"/>
      <c r="BE7" s="28"/>
      <c r="BF7" s="28"/>
    </row>
    <row r="8" spans="1:58" ht="24" thickBot="1">
      <c r="A8" s="131" t="s">
        <v>79</v>
      </c>
      <c r="B8" s="131" t="s">
        <v>169</v>
      </c>
      <c r="C8" s="12">
        <v>-6054</v>
      </c>
      <c r="D8" s="12">
        <v>-12708</v>
      </c>
      <c r="E8" s="12">
        <v>-19102</v>
      </c>
      <c r="F8" s="12">
        <v>-25349</v>
      </c>
      <c r="G8" s="12">
        <v>-6703</v>
      </c>
      <c r="H8" s="12">
        <v>-13647</v>
      </c>
      <c r="I8" s="12">
        <v>-20223</v>
      </c>
      <c r="J8" s="12">
        <v>-26914</v>
      </c>
      <c r="K8" s="12">
        <v>-6477</v>
      </c>
      <c r="L8" s="12">
        <v>-12995</v>
      </c>
      <c r="M8" s="12">
        <v>-19724</v>
      </c>
      <c r="N8" s="12">
        <v>-25673</v>
      </c>
      <c r="O8" s="12">
        <v>-6213</v>
      </c>
      <c r="P8" s="12">
        <v>-12738</v>
      </c>
      <c r="Q8" s="12">
        <v>-19118</v>
      </c>
      <c r="R8" s="12">
        <v>-25800</v>
      </c>
      <c r="S8" s="12">
        <v>-6590</v>
      </c>
      <c r="T8" s="12">
        <v>-13267</v>
      </c>
      <c r="U8" s="12">
        <v>-20191</v>
      </c>
      <c r="V8" s="12">
        <v>-28008</v>
      </c>
      <c r="W8" s="12">
        <v>-8627</v>
      </c>
      <c r="X8" s="12">
        <v>-18749</v>
      </c>
      <c r="Y8" s="12">
        <v>-30259</v>
      </c>
      <c r="Z8" s="12">
        <v>-45173</v>
      </c>
      <c r="AB8" s="132" t="s">
        <v>79</v>
      </c>
      <c r="AC8" s="12">
        <v>-6054</v>
      </c>
      <c r="AD8" s="12">
        <v>-6654</v>
      </c>
      <c r="AE8" s="12">
        <v>-6394</v>
      </c>
      <c r="AF8" s="12">
        <v>-6247</v>
      </c>
      <c r="AG8" s="12">
        <v>-6703</v>
      </c>
      <c r="AH8" s="12">
        <v>-6944</v>
      </c>
      <c r="AI8" s="12">
        <v>-6576</v>
      </c>
      <c r="AJ8" s="12">
        <v>-6691</v>
      </c>
      <c r="AK8" s="12">
        <v>-6477</v>
      </c>
      <c r="AL8" s="12">
        <v>-6518</v>
      </c>
      <c r="AM8" s="11">
        <v>-6729</v>
      </c>
      <c r="AN8" s="11">
        <v>-5949</v>
      </c>
      <c r="AO8" s="11">
        <f t="shared" si="5"/>
        <v>-6213</v>
      </c>
      <c r="AP8" s="12">
        <f t="shared" si="6"/>
        <v>-6525</v>
      </c>
      <c r="AQ8" s="12">
        <f t="shared" si="7"/>
        <v>-6380</v>
      </c>
      <c r="AR8" s="12">
        <f t="shared" si="8"/>
        <v>-6682</v>
      </c>
      <c r="AS8" s="12">
        <f t="shared" si="9"/>
        <v>-6590</v>
      </c>
      <c r="AT8" s="12">
        <f t="shared" si="10"/>
        <v>-6677</v>
      </c>
      <c r="AU8" s="12">
        <f t="shared" si="11"/>
        <v>-6924</v>
      </c>
      <c r="AV8" s="12">
        <f t="shared" si="12"/>
        <v>-7817</v>
      </c>
      <c r="AW8" s="12">
        <f t="shared" si="13"/>
        <v>-8627</v>
      </c>
      <c r="AX8" s="12">
        <f t="shared" si="4"/>
        <v>-10122</v>
      </c>
      <c r="AY8" s="12">
        <f t="shared" si="14"/>
        <v>-11510</v>
      </c>
      <c r="AZ8" s="12">
        <f t="shared" si="14"/>
        <v>-14914</v>
      </c>
      <c r="BA8" s="28"/>
      <c r="BB8" s="28"/>
      <c r="BD8" s="28"/>
      <c r="BE8" s="28"/>
      <c r="BF8" s="28"/>
    </row>
    <row r="9" spans="1:58" ht="12" thickBot="1">
      <c r="A9" s="131" t="s">
        <v>80</v>
      </c>
      <c r="B9" s="131" t="s">
        <v>170</v>
      </c>
      <c r="C9" s="12">
        <v>-4003</v>
      </c>
      <c r="D9" s="12">
        <v>-8331</v>
      </c>
      <c r="E9" s="12">
        <v>-12541</v>
      </c>
      <c r="F9" s="12">
        <v>-16668</v>
      </c>
      <c r="G9" s="12">
        <v>-4070</v>
      </c>
      <c r="H9" s="12">
        <v>-8092</v>
      </c>
      <c r="I9" s="12">
        <v>-12442</v>
      </c>
      <c r="J9" s="12">
        <v>-16501</v>
      </c>
      <c r="K9" s="12">
        <v>-4022</v>
      </c>
      <c r="L9" s="12">
        <v>-8242</v>
      </c>
      <c r="M9" s="12">
        <v>-12528</v>
      </c>
      <c r="N9" s="12">
        <v>-16511</v>
      </c>
      <c r="O9" s="12">
        <v>-4360</v>
      </c>
      <c r="P9" s="12">
        <v>-8545</v>
      </c>
      <c r="Q9" s="12">
        <v>-13010</v>
      </c>
      <c r="R9" s="12">
        <v>-17551</v>
      </c>
      <c r="S9" s="12">
        <v>-4652</v>
      </c>
      <c r="T9" s="12">
        <v>-9491</v>
      </c>
      <c r="U9" s="12">
        <v>-14426</v>
      </c>
      <c r="V9" s="12">
        <v>-19662</v>
      </c>
      <c r="W9" s="12">
        <v>-4957</v>
      </c>
      <c r="X9" s="12">
        <v>-10304</v>
      </c>
      <c r="Y9" s="12">
        <v>-15489</v>
      </c>
      <c r="Z9" s="12">
        <v>-21227</v>
      </c>
      <c r="AB9" s="132" t="s">
        <v>80</v>
      </c>
      <c r="AC9" s="12">
        <v>-4003</v>
      </c>
      <c r="AD9" s="12">
        <v>-4328</v>
      </c>
      <c r="AE9" s="12">
        <v>-4210</v>
      </c>
      <c r="AF9" s="12">
        <v>-4127</v>
      </c>
      <c r="AG9" s="12">
        <v>-4070</v>
      </c>
      <c r="AH9" s="12">
        <v>-4022</v>
      </c>
      <c r="AI9" s="12">
        <v>-4350</v>
      </c>
      <c r="AJ9" s="12">
        <v>-4059</v>
      </c>
      <c r="AK9" s="12">
        <v>-4022</v>
      </c>
      <c r="AL9" s="12">
        <v>-4220</v>
      </c>
      <c r="AM9" s="11">
        <v>-4286</v>
      </c>
      <c r="AN9" s="11">
        <v>-3983</v>
      </c>
      <c r="AO9" s="11">
        <f t="shared" si="5"/>
        <v>-4360</v>
      </c>
      <c r="AP9" s="12">
        <f t="shared" si="6"/>
        <v>-4185</v>
      </c>
      <c r="AQ9" s="12">
        <f t="shared" si="7"/>
        <v>-4465</v>
      </c>
      <c r="AR9" s="12">
        <f t="shared" si="8"/>
        <v>-4541</v>
      </c>
      <c r="AS9" s="12">
        <f t="shared" si="9"/>
        <v>-4652</v>
      </c>
      <c r="AT9" s="12">
        <f t="shared" si="10"/>
        <v>-4839</v>
      </c>
      <c r="AU9" s="12">
        <f t="shared" si="11"/>
        <v>-4935</v>
      </c>
      <c r="AV9" s="12">
        <f t="shared" si="12"/>
        <v>-5236</v>
      </c>
      <c r="AW9" s="12">
        <f t="shared" si="13"/>
        <v>-4957</v>
      </c>
      <c r="AX9" s="12">
        <f t="shared" si="4"/>
        <v>-5347</v>
      </c>
      <c r="AY9" s="12">
        <f t="shared" si="14"/>
        <v>-5185</v>
      </c>
      <c r="AZ9" s="12">
        <f t="shared" si="14"/>
        <v>-5738</v>
      </c>
      <c r="BA9" s="28"/>
      <c r="BB9" s="28"/>
      <c r="BD9" s="28"/>
      <c r="BE9" s="28"/>
      <c r="BF9" s="28"/>
    </row>
    <row r="10" spans="1:58" ht="24" thickBot="1">
      <c r="A10" s="131" t="s">
        <v>81</v>
      </c>
      <c r="B10" s="131" t="s">
        <v>171</v>
      </c>
      <c r="C10" s="12">
        <v>-6232</v>
      </c>
      <c r="D10" s="12">
        <v>-11657</v>
      </c>
      <c r="E10" s="12">
        <v>-21688</v>
      </c>
      <c r="F10" s="12">
        <v>-24037</v>
      </c>
      <c r="G10" s="12">
        <v>-1804</v>
      </c>
      <c r="H10" s="12">
        <v>-5095</v>
      </c>
      <c r="I10" s="12">
        <v>-8676</v>
      </c>
      <c r="J10" s="12">
        <v>-11921</v>
      </c>
      <c r="K10" s="12">
        <v>-3751</v>
      </c>
      <c r="L10" s="12">
        <v>-8493</v>
      </c>
      <c r="M10" s="12">
        <v>-15590</v>
      </c>
      <c r="N10" s="12">
        <v>-21991</v>
      </c>
      <c r="O10" s="12">
        <v>-5139</v>
      </c>
      <c r="P10" s="12">
        <v>-12797</v>
      </c>
      <c r="Q10" s="12">
        <v>-22498</v>
      </c>
      <c r="R10" s="12">
        <v>-35189</v>
      </c>
      <c r="S10" s="12">
        <v>-4641</v>
      </c>
      <c r="T10" s="12">
        <v>-13451</v>
      </c>
      <c r="U10" s="12">
        <v>-23989</v>
      </c>
      <c r="V10" s="12">
        <v>-28852</v>
      </c>
      <c r="W10" s="12">
        <v>-5719</v>
      </c>
      <c r="X10" s="12">
        <v>-19762</v>
      </c>
      <c r="Y10" s="12">
        <v>-49063</v>
      </c>
      <c r="Z10" s="12">
        <v>-71507</v>
      </c>
      <c r="AB10" s="132" t="s">
        <v>81</v>
      </c>
      <c r="AC10" s="12">
        <v>-6232</v>
      </c>
      <c r="AD10" s="12">
        <v>-5425</v>
      </c>
      <c r="AE10" s="12">
        <v>-10031</v>
      </c>
      <c r="AF10" s="12">
        <v>-2349</v>
      </c>
      <c r="AG10" s="12">
        <v>-1804</v>
      </c>
      <c r="AH10" s="12">
        <v>-3291</v>
      </c>
      <c r="AI10" s="12">
        <v>-3581</v>
      </c>
      <c r="AJ10" s="12">
        <v>-3245</v>
      </c>
      <c r="AK10" s="12">
        <v>-3751</v>
      </c>
      <c r="AL10" s="12">
        <v>-4742</v>
      </c>
      <c r="AM10" s="11">
        <v>-7097</v>
      </c>
      <c r="AN10" s="11">
        <v>-6401</v>
      </c>
      <c r="AO10" s="11">
        <f t="shared" si="5"/>
        <v>-5139</v>
      </c>
      <c r="AP10" s="12">
        <f t="shared" si="6"/>
        <v>-7658</v>
      </c>
      <c r="AQ10" s="12">
        <f t="shared" si="7"/>
        <v>-9701</v>
      </c>
      <c r="AR10" s="12">
        <f t="shared" si="8"/>
        <v>-12691</v>
      </c>
      <c r="AS10" s="12">
        <f t="shared" si="9"/>
        <v>-4641</v>
      </c>
      <c r="AT10" s="12">
        <f t="shared" si="10"/>
        <v>-8810</v>
      </c>
      <c r="AU10" s="12">
        <f t="shared" si="11"/>
        <v>-10538</v>
      </c>
      <c r="AV10" s="12">
        <f t="shared" si="12"/>
        <v>-4863</v>
      </c>
      <c r="AW10" s="12">
        <f t="shared" si="13"/>
        <v>-5719</v>
      </c>
      <c r="AX10" s="12">
        <f t="shared" si="4"/>
        <v>-14043</v>
      </c>
      <c r="AY10" s="12">
        <f t="shared" si="14"/>
        <v>-29301</v>
      </c>
      <c r="AZ10" s="12">
        <f t="shared" si="14"/>
        <v>-22444</v>
      </c>
      <c r="BA10" s="28"/>
      <c r="BB10" s="28"/>
      <c r="BD10" s="28"/>
      <c r="BE10" s="28"/>
      <c r="BF10" s="28"/>
    </row>
    <row r="11" spans="1:58" ht="12" thickBot="1">
      <c r="A11" s="131" t="s">
        <v>82</v>
      </c>
      <c r="B11" s="131" t="s">
        <v>172</v>
      </c>
      <c r="C11" s="12">
        <v>-4076</v>
      </c>
      <c r="D11" s="12">
        <v>-8234</v>
      </c>
      <c r="E11" s="12">
        <v>-12681</v>
      </c>
      <c r="F11" s="12">
        <v>-18018</v>
      </c>
      <c r="G11" s="12">
        <v>-3984</v>
      </c>
      <c r="H11" s="12">
        <v>-8031</v>
      </c>
      <c r="I11" s="12">
        <v>-11152</v>
      </c>
      <c r="J11" s="12">
        <v>-15856</v>
      </c>
      <c r="K11" s="12">
        <v>-4118</v>
      </c>
      <c r="L11" s="12">
        <v>-8406</v>
      </c>
      <c r="M11" s="12">
        <v>-12281</v>
      </c>
      <c r="N11" s="12">
        <v>-17043</v>
      </c>
      <c r="O11" s="12">
        <v>-4098</v>
      </c>
      <c r="P11" s="12">
        <v>-8427</v>
      </c>
      <c r="Q11" s="12">
        <v>-12987</v>
      </c>
      <c r="R11" s="12">
        <v>-17321</v>
      </c>
      <c r="S11" s="12">
        <v>-5092</v>
      </c>
      <c r="T11" s="12">
        <v>-11015</v>
      </c>
      <c r="U11" s="12">
        <v>-16938</v>
      </c>
      <c r="V11" s="12">
        <v>-23261</v>
      </c>
      <c r="W11" s="12">
        <v>-6111</v>
      </c>
      <c r="X11" s="12">
        <v>-13403</v>
      </c>
      <c r="Y11" s="12">
        <v>-22344</v>
      </c>
      <c r="Z11" s="12">
        <v>-31363</v>
      </c>
      <c r="AB11" s="132" t="s">
        <v>82</v>
      </c>
      <c r="AC11" s="12">
        <v>-4076</v>
      </c>
      <c r="AD11" s="12">
        <v>-4158</v>
      </c>
      <c r="AE11" s="12">
        <v>-4447</v>
      </c>
      <c r="AF11" s="12">
        <v>-5337</v>
      </c>
      <c r="AG11" s="12">
        <v>-3984</v>
      </c>
      <c r="AH11" s="12">
        <v>-4047</v>
      </c>
      <c r="AI11" s="12">
        <v>-3121</v>
      </c>
      <c r="AJ11" s="12">
        <v>-4704</v>
      </c>
      <c r="AK11" s="12">
        <v>-4118</v>
      </c>
      <c r="AL11" s="12">
        <v>-4288</v>
      </c>
      <c r="AM11" s="11">
        <v>-3875</v>
      </c>
      <c r="AN11" s="11">
        <v>-4762</v>
      </c>
      <c r="AO11" s="11">
        <f t="shared" si="5"/>
        <v>-4098</v>
      </c>
      <c r="AP11" s="12">
        <f t="shared" si="6"/>
        <v>-4329</v>
      </c>
      <c r="AQ11" s="12">
        <f t="shared" si="7"/>
        <v>-4560</v>
      </c>
      <c r="AR11" s="12">
        <f t="shared" si="8"/>
        <v>-4334</v>
      </c>
      <c r="AS11" s="12">
        <f t="shared" si="9"/>
        <v>-5092</v>
      </c>
      <c r="AT11" s="12">
        <f t="shared" si="10"/>
        <v>-5923</v>
      </c>
      <c r="AU11" s="12">
        <f t="shared" si="11"/>
        <v>-5923</v>
      </c>
      <c r="AV11" s="12">
        <f t="shared" si="12"/>
        <v>-6323</v>
      </c>
      <c r="AW11" s="12">
        <f t="shared" si="13"/>
        <v>-6111</v>
      </c>
      <c r="AX11" s="12">
        <f t="shared" si="4"/>
        <v>-7292</v>
      </c>
      <c r="AY11" s="12">
        <f t="shared" si="14"/>
        <v>-8941</v>
      </c>
      <c r="AZ11" s="12">
        <f t="shared" si="14"/>
        <v>-9019</v>
      </c>
      <c r="BA11" s="28"/>
      <c r="BB11" s="28"/>
      <c r="BD11" s="28"/>
      <c r="BE11" s="28"/>
      <c r="BF11" s="28"/>
    </row>
    <row r="12" spans="1:58" ht="12" thickBot="1">
      <c r="A12" s="131" t="s">
        <v>83</v>
      </c>
      <c r="B12" s="131" t="s">
        <v>173</v>
      </c>
      <c r="C12" s="12">
        <v>-960</v>
      </c>
      <c r="D12" s="12">
        <v>-2027</v>
      </c>
      <c r="E12" s="12">
        <v>-2996</v>
      </c>
      <c r="F12" s="12">
        <v>-4016</v>
      </c>
      <c r="G12" s="12">
        <v>-969</v>
      </c>
      <c r="H12" s="12">
        <v>-1983</v>
      </c>
      <c r="I12" s="12">
        <v>-3006</v>
      </c>
      <c r="J12" s="12">
        <v>-4092</v>
      </c>
      <c r="K12" s="12">
        <v>-1033</v>
      </c>
      <c r="L12" s="12">
        <v>-2141</v>
      </c>
      <c r="M12" s="12">
        <v>-3285</v>
      </c>
      <c r="N12" s="12">
        <v>-4595</v>
      </c>
      <c r="O12" s="12">
        <v>-1155</v>
      </c>
      <c r="P12" s="12">
        <v>-2335</v>
      </c>
      <c r="Q12" s="12">
        <v>-3546</v>
      </c>
      <c r="R12" s="12">
        <v>-4776</v>
      </c>
      <c r="S12" s="12">
        <v>-1294</v>
      </c>
      <c r="T12" s="12">
        <v>-2674</v>
      </c>
      <c r="U12" s="12">
        <v>-4087</v>
      </c>
      <c r="V12" s="12">
        <v>-5589</v>
      </c>
      <c r="W12" s="12">
        <v>-1377</v>
      </c>
      <c r="X12" s="12">
        <v>-3225</v>
      </c>
      <c r="Y12" s="12">
        <v>-5311</v>
      </c>
      <c r="Z12" s="12">
        <v>-7243</v>
      </c>
      <c r="AB12" s="132" t="s">
        <v>83</v>
      </c>
      <c r="AC12" s="12">
        <v>-960</v>
      </c>
      <c r="AD12" s="12">
        <v>-1067</v>
      </c>
      <c r="AE12" s="12">
        <v>-969</v>
      </c>
      <c r="AF12" s="12">
        <v>-1020</v>
      </c>
      <c r="AG12" s="12">
        <v>-969</v>
      </c>
      <c r="AH12" s="12">
        <v>-1014</v>
      </c>
      <c r="AI12" s="12">
        <v>-1023</v>
      </c>
      <c r="AJ12" s="12">
        <v>-1086</v>
      </c>
      <c r="AK12" s="12">
        <v>-1033</v>
      </c>
      <c r="AL12" s="12">
        <v>-1108</v>
      </c>
      <c r="AM12" s="11">
        <v>-1144</v>
      </c>
      <c r="AN12" s="11">
        <v>-1310</v>
      </c>
      <c r="AO12" s="11">
        <f t="shared" si="5"/>
        <v>-1155</v>
      </c>
      <c r="AP12" s="12">
        <f t="shared" si="6"/>
        <v>-1180</v>
      </c>
      <c r="AQ12" s="12">
        <f t="shared" si="7"/>
        <v>-1211</v>
      </c>
      <c r="AR12" s="12">
        <f t="shared" si="8"/>
        <v>-1230</v>
      </c>
      <c r="AS12" s="12">
        <f t="shared" si="9"/>
        <v>-1294</v>
      </c>
      <c r="AT12" s="12">
        <f t="shared" si="10"/>
        <v>-1380</v>
      </c>
      <c r="AU12" s="12">
        <f t="shared" si="11"/>
        <v>-1413</v>
      </c>
      <c r="AV12" s="12">
        <f t="shared" si="12"/>
        <v>-1502</v>
      </c>
      <c r="AW12" s="12">
        <f t="shared" si="13"/>
        <v>-1377</v>
      </c>
      <c r="AX12" s="12">
        <f t="shared" si="4"/>
        <v>-1848</v>
      </c>
      <c r="AY12" s="12">
        <f t="shared" si="14"/>
        <v>-2086</v>
      </c>
      <c r="AZ12" s="12">
        <f t="shared" si="14"/>
        <v>-1932</v>
      </c>
      <c r="BA12" s="28"/>
      <c r="BB12" s="28"/>
      <c r="BD12" s="28"/>
      <c r="BE12" s="28"/>
      <c r="BF12" s="28"/>
    </row>
    <row r="13" spans="1:58" ht="12" thickBot="1">
      <c r="A13" s="131" t="s">
        <v>84</v>
      </c>
      <c r="B13" s="131" t="s">
        <v>174</v>
      </c>
      <c r="C13" s="12">
        <v>-1372</v>
      </c>
      <c r="D13" s="12">
        <v>-2796</v>
      </c>
      <c r="E13" s="12">
        <v>-4070</v>
      </c>
      <c r="F13" s="12">
        <v>-5252</v>
      </c>
      <c r="G13" s="12">
        <v>-1186</v>
      </c>
      <c r="H13" s="12">
        <v>-2506</v>
      </c>
      <c r="I13" s="12">
        <v>-3737</v>
      </c>
      <c r="J13" s="12">
        <v>-5008</v>
      </c>
      <c r="K13" s="12">
        <v>-1243</v>
      </c>
      <c r="L13" s="12">
        <v>-2437</v>
      </c>
      <c r="M13" s="12">
        <v>-3686</v>
      </c>
      <c r="N13" s="12">
        <v>-4830</v>
      </c>
      <c r="O13" s="12">
        <v>-1393</v>
      </c>
      <c r="P13" s="12">
        <v>-2547</v>
      </c>
      <c r="Q13" s="12">
        <v>-3568</v>
      </c>
      <c r="R13" s="12">
        <v>-4663</v>
      </c>
      <c r="S13" s="12">
        <v>-1126</v>
      </c>
      <c r="T13" s="12">
        <v>-2395</v>
      </c>
      <c r="U13" s="12">
        <v>-3673</v>
      </c>
      <c r="V13" s="12">
        <v>-4959</v>
      </c>
      <c r="W13" s="12">
        <v>-1401</v>
      </c>
      <c r="X13" s="12">
        <v>-3057</v>
      </c>
      <c r="Y13" s="12">
        <v>-5240</v>
      </c>
      <c r="Z13" s="12">
        <v>-7397</v>
      </c>
      <c r="AB13" s="132" t="s">
        <v>84</v>
      </c>
      <c r="AC13" s="12">
        <v>-1372</v>
      </c>
      <c r="AD13" s="12">
        <v>-1424</v>
      </c>
      <c r="AE13" s="12">
        <v>-1274</v>
      </c>
      <c r="AF13" s="12">
        <v>-1182</v>
      </c>
      <c r="AG13" s="12">
        <v>-1186</v>
      </c>
      <c r="AH13" s="12">
        <v>-1320</v>
      </c>
      <c r="AI13" s="12">
        <v>-1231</v>
      </c>
      <c r="AJ13" s="12">
        <v>-1271</v>
      </c>
      <c r="AK13" s="12">
        <v>-1243</v>
      </c>
      <c r="AL13" s="12">
        <v>-1194</v>
      </c>
      <c r="AM13" s="11">
        <v>-1249</v>
      </c>
      <c r="AN13" s="11">
        <v>-1144</v>
      </c>
      <c r="AO13" s="11">
        <f t="shared" si="5"/>
        <v>-1393</v>
      </c>
      <c r="AP13" s="12">
        <f t="shared" si="6"/>
        <v>-1154</v>
      </c>
      <c r="AQ13" s="12">
        <f t="shared" si="7"/>
        <v>-1021</v>
      </c>
      <c r="AR13" s="12">
        <f t="shared" si="8"/>
        <v>-1095</v>
      </c>
      <c r="AS13" s="12">
        <f t="shared" si="9"/>
        <v>-1126</v>
      </c>
      <c r="AT13" s="12">
        <f t="shared" si="10"/>
        <v>-1269</v>
      </c>
      <c r="AU13" s="12">
        <f t="shared" si="11"/>
        <v>-1278</v>
      </c>
      <c r="AV13" s="12">
        <f t="shared" si="12"/>
        <v>-1286</v>
      </c>
      <c r="AW13" s="12">
        <f t="shared" si="13"/>
        <v>-1401</v>
      </c>
      <c r="AX13" s="12">
        <f t="shared" si="4"/>
        <v>-1656</v>
      </c>
      <c r="AY13" s="12">
        <f t="shared" si="14"/>
        <v>-2183</v>
      </c>
      <c r="AZ13" s="12">
        <f t="shared" si="14"/>
        <v>-2157</v>
      </c>
      <c r="BA13" s="28"/>
      <c r="BB13" s="28"/>
      <c r="BD13" s="28"/>
      <c r="BE13" s="28"/>
      <c r="BF13" s="28"/>
    </row>
    <row r="14" spans="1:58" ht="12" thickBot="1">
      <c r="A14" s="131" t="s">
        <v>289</v>
      </c>
      <c r="B14" s="131" t="s">
        <v>288</v>
      </c>
      <c r="C14" s="12">
        <v>-8901</v>
      </c>
      <c r="D14" s="12">
        <v>-17802</v>
      </c>
      <c r="E14" s="12">
        <v>-26703</v>
      </c>
      <c r="F14" s="12">
        <v>-35604</v>
      </c>
      <c r="G14" s="12">
        <v>-16365</v>
      </c>
      <c r="H14" s="12">
        <v>-32730</v>
      </c>
      <c r="I14" s="12">
        <v>-49094</v>
      </c>
      <c r="J14" s="12">
        <v>-65459</v>
      </c>
      <c r="K14" s="12">
        <v>-15346</v>
      </c>
      <c r="L14" s="12">
        <v>-30560</v>
      </c>
      <c r="M14" s="12">
        <v>-45905</v>
      </c>
      <c r="N14" s="12">
        <v>-60921</v>
      </c>
      <c r="O14" s="12">
        <v>-57069</v>
      </c>
      <c r="P14" s="12">
        <v>-72940</v>
      </c>
      <c r="Q14" s="12">
        <v>-86176.80699000001</v>
      </c>
      <c r="R14" s="12">
        <v>-99298.80699000001</v>
      </c>
      <c r="S14" s="12">
        <v>-54704</v>
      </c>
      <c r="T14" s="12">
        <v>-69623</v>
      </c>
      <c r="U14" s="12">
        <v>-87445</v>
      </c>
      <c r="V14" s="12">
        <v>-105502</v>
      </c>
      <c r="W14" s="12">
        <v>-84022</v>
      </c>
      <c r="X14" s="12">
        <v>-96050</v>
      </c>
      <c r="Y14" s="12">
        <v>-109580</v>
      </c>
      <c r="Z14" s="12">
        <v>-123468</v>
      </c>
      <c r="AB14" s="132" t="s">
        <v>85</v>
      </c>
      <c r="AC14" s="12">
        <v>-8901</v>
      </c>
      <c r="AD14" s="12">
        <v>-8901</v>
      </c>
      <c r="AE14" s="12">
        <v>-8901</v>
      </c>
      <c r="AF14" s="12">
        <v>-8901</v>
      </c>
      <c r="AG14" s="12">
        <v>-16365</v>
      </c>
      <c r="AH14" s="12">
        <v>-16365</v>
      </c>
      <c r="AI14" s="12">
        <v>-16364</v>
      </c>
      <c r="AJ14" s="12">
        <v>-16365</v>
      </c>
      <c r="AK14" s="12">
        <v>-15346</v>
      </c>
      <c r="AL14" s="12">
        <v>-15214</v>
      </c>
      <c r="AM14" s="11">
        <v>-15345</v>
      </c>
      <c r="AN14" s="11">
        <v>-15016</v>
      </c>
      <c r="AO14" s="11">
        <f t="shared" si="5"/>
        <v>-57069</v>
      </c>
      <c r="AP14" s="12">
        <f t="shared" si="6"/>
        <v>-15871</v>
      </c>
      <c r="AQ14" s="12">
        <f t="shared" si="7"/>
        <v>-13236.806990000012</v>
      </c>
      <c r="AR14" s="12">
        <f t="shared" si="8"/>
        <v>-13122</v>
      </c>
      <c r="AS14" s="12">
        <f t="shared" si="9"/>
        <v>-54704</v>
      </c>
      <c r="AT14" s="12">
        <f t="shared" si="10"/>
        <v>-14919</v>
      </c>
      <c r="AU14" s="12">
        <f t="shared" si="11"/>
        <v>-17822</v>
      </c>
      <c r="AV14" s="12">
        <f t="shared" si="12"/>
        <v>-18057</v>
      </c>
      <c r="AW14" s="12">
        <f t="shared" si="13"/>
        <v>-84022</v>
      </c>
      <c r="AX14" s="12">
        <f t="shared" si="4"/>
        <v>-12028</v>
      </c>
      <c r="AY14" s="12">
        <f t="shared" si="14"/>
        <v>-13530</v>
      </c>
      <c r="AZ14" s="12">
        <f t="shared" si="14"/>
        <v>-13888</v>
      </c>
      <c r="BA14" s="28"/>
      <c r="BB14" s="28"/>
      <c r="BD14" s="28"/>
      <c r="BE14" s="28"/>
      <c r="BF14" s="28"/>
    </row>
    <row r="15" spans="1:58" ht="12" thickBot="1">
      <c r="A15" s="131" t="s">
        <v>86</v>
      </c>
      <c r="B15" s="131" t="s">
        <v>175</v>
      </c>
      <c r="C15" s="12">
        <v>-1574</v>
      </c>
      <c r="D15" s="12">
        <v>-2672</v>
      </c>
      <c r="E15" s="12">
        <v>-3689</v>
      </c>
      <c r="F15" s="12">
        <v>-4351</v>
      </c>
      <c r="G15" s="12">
        <v>-841</v>
      </c>
      <c r="H15" s="12">
        <v>-1678</v>
      </c>
      <c r="I15" s="12">
        <v>-2883</v>
      </c>
      <c r="J15" s="12">
        <v>-4578</v>
      </c>
      <c r="K15" s="12">
        <v>-1340</v>
      </c>
      <c r="L15" s="12">
        <v>-2679</v>
      </c>
      <c r="M15" s="12">
        <v>-3940</v>
      </c>
      <c r="N15" s="12">
        <v>-4682</v>
      </c>
      <c r="O15" s="12">
        <v>-1257</v>
      </c>
      <c r="P15" s="12">
        <v>-2538</v>
      </c>
      <c r="Q15" s="12">
        <v>-1756</v>
      </c>
      <c r="R15" s="12">
        <v>-2375</v>
      </c>
      <c r="S15" s="12">
        <v>-1337</v>
      </c>
      <c r="T15" s="12">
        <v>-2687</v>
      </c>
      <c r="U15" s="12">
        <v>-5299</v>
      </c>
      <c r="V15" s="12">
        <v>-6924</v>
      </c>
      <c r="W15" s="12">
        <v>-1621</v>
      </c>
      <c r="X15" s="12">
        <v>-3393</v>
      </c>
      <c r="Y15" s="12">
        <v>-7483</v>
      </c>
      <c r="Z15" s="12">
        <v>-10350</v>
      </c>
      <c r="AB15" s="132" t="s">
        <v>86</v>
      </c>
      <c r="AC15" s="12">
        <v>-1574</v>
      </c>
      <c r="AD15" s="12">
        <v>-1098</v>
      </c>
      <c r="AE15" s="12">
        <v>-1017</v>
      </c>
      <c r="AF15" s="12">
        <v>-662</v>
      </c>
      <c r="AG15" s="12">
        <v>-841</v>
      </c>
      <c r="AH15" s="12">
        <v>-837</v>
      </c>
      <c r="AI15" s="12">
        <v>-1205</v>
      </c>
      <c r="AJ15" s="12">
        <v>-1695</v>
      </c>
      <c r="AK15" s="12">
        <v>-1340</v>
      </c>
      <c r="AL15" s="12">
        <v>-1339</v>
      </c>
      <c r="AM15" s="11">
        <v>-1261</v>
      </c>
      <c r="AN15" s="11">
        <v>-742</v>
      </c>
      <c r="AO15" s="11">
        <f t="shared" si="5"/>
        <v>-1257</v>
      </c>
      <c r="AP15" s="12">
        <f t="shared" si="6"/>
        <v>-1281</v>
      </c>
      <c r="AQ15" s="12">
        <f t="shared" si="7"/>
        <v>782</v>
      </c>
      <c r="AR15" s="12">
        <f t="shared" si="8"/>
        <v>-619</v>
      </c>
      <c r="AS15" s="12">
        <f t="shared" si="9"/>
        <v>-1337</v>
      </c>
      <c r="AT15" s="12">
        <f t="shared" si="10"/>
        <v>-1350</v>
      </c>
      <c r="AU15" s="12">
        <f t="shared" si="11"/>
        <v>-2612</v>
      </c>
      <c r="AV15" s="12">
        <f t="shared" si="12"/>
        <v>-1625</v>
      </c>
      <c r="AW15" s="12">
        <f t="shared" si="13"/>
        <v>-1621</v>
      </c>
      <c r="AX15" s="12">
        <f t="shared" si="4"/>
        <v>-1772</v>
      </c>
      <c r="AY15" s="12">
        <f t="shared" si="14"/>
        <v>-4090</v>
      </c>
      <c r="AZ15" s="12">
        <f t="shared" si="14"/>
        <v>-2867</v>
      </c>
      <c r="BA15" s="28"/>
      <c r="BB15" s="28"/>
      <c r="BD15" s="28"/>
      <c r="BE15" s="28"/>
      <c r="BF15" s="28"/>
    </row>
    <row r="16" spans="1:58" ht="12" thickBot="1">
      <c r="A16" s="131" t="s">
        <v>72</v>
      </c>
      <c r="B16" s="131" t="s">
        <v>176</v>
      </c>
      <c r="C16" s="12">
        <v>-13739.66319</v>
      </c>
      <c r="D16" s="12">
        <v>-30813.8981</v>
      </c>
      <c r="E16" s="12">
        <v>-42868</v>
      </c>
      <c r="F16" s="12">
        <v>-59801</v>
      </c>
      <c r="G16" s="12">
        <v>-11665</v>
      </c>
      <c r="H16" s="12">
        <v>-25844</v>
      </c>
      <c r="I16" s="12">
        <v>-37226</v>
      </c>
      <c r="J16" s="12">
        <v>-50779</v>
      </c>
      <c r="K16" s="12">
        <v>-11156</v>
      </c>
      <c r="L16" s="12">
        <v>-22288</v>
      </c>
      <c r="M16" s="12">
        <v>-33148</v>
      </c>
      <c r="N16" s="12">
        <v>-48198</v>
      </c>
      <c r="O16" s="12">
        <v>-9572</v>
      </c>
      <c r="P16" s="12">
        <v>-24851</v>
      </c>
      <c r="Q16" s="12">
        <v>-39399</v>
      </c>
      <c r="R16" s="12">
        <v>-56829</v>
      </c>
      <c r="S16" s="12">
        <v>-15028</v>
      </c>
      <c r="T16" s="12">
        <v>-23744</v>
      </c>
      <c r="U16" s="12">
        <v>-41149</v>
      </c>
      <c r="V16" s="12">
        <v>-59589</v>
      </c>
      <c r="W16" s="12">
        <v>-15227</v>
      </c>
      <c r="X16" s="12">
        <v>-19187</v>
      </c>
      <c r="Y16" s="12">
        <v>-45457</v>
      </c>
      <c r="Z16" s="12">
        <v>-77501</v>
      </c>
      <c r="AB16" s="132" t="s">
        <v>72</v>
      </c>
      <c r="AC16" s="12">
        <v>-13739.66319</v>
      </c>
      <c r="AD16" s="12">
        <v>-17074.23491</v>
      </c>
      <c r="AE16" s="12">
        <v>-12054.101900000001</v>
      </c>
      <c r="AF16" s="12">
        <v>-16933</v>
      </c>
      <c r="AG16" s="12">
        <v>-11665</v>
      </c>
      <c r="AH16" s="12">
        <v>-14179</v>
      </c>
      <c r="AI16" s="12">
        <v>-11382</v>
      </c>
      <c r="AJ16" s="12">
        <v>-13553</v>
      </c>
      <c r="AK16" s="12">
        <v>-11156</v>
      </c>
      <c r="AL16" s="12">
        <v>-11132</v>
      </c>
      <c r="AM16" s="11">
        <v>-10860</v>
      </c>
      <c r="AN16" s="11">
        <v>-15050</v>
      </c>
      <c r="AO16" s="11">
        <f t="shared" si="5"/>
        <v>-9572</v>
      </c>
      <c r="AP16" s="12">
        <f t="shared" si="6"/>
        <v>-15279</v>
      </c>
      <c r="AQ16" s="12">
        <f t="shared" si="7"/>
        <v>-14548</v>
      </c>
      <c r="AR16" s="12">
        <f t="shared" si="8"/>
        <v>-17430</v>
      </c>
      <c r="AS16" s="12">
        <f t="shared" si="9"/>
        <v>-15028</v>
      </c>
      <c r="AT16" s="12">
        <f t="shared" si="10"/>
        <v>-8716</v>
      </c>
      <c r="AU16" s="12">
        <f t="shared" si="11"/>
        <v>-17405</v>
      </c>
      <c r="AV16" s="12">
        <f t="shared" si="12"/>
        <v>-18440</v>
      </c>
      <c r="AW16" s="12">
        <f t="shared" si="13"/>
        <v>-15227</v>
      </c>
      <c r="AX16" s="12">
        <f t="shared" si="4"/>
        <v>-3960</v>
      </c>
      <c r="AY16" s="12">
        <f t="shared" si="14"/>
        <v>-26270</v>
      </c>
      <c r="AZ16" s="12">
        <f t="shared" si="14"/>
        <v>-32044</v>
      </c>
      <c r="BA16" s="28"/>
      <c r="BB16" s="28"/>
      <c r="BD16" s="28"/>
      <c r="BE16" s="28"/>
      <c r="BF16" s="28"/>
    </row>
    <row r="17" spans="1:58" ht="12" thickBot="1">
      <c r="A17" s="113" t="s">
        <v>73</v>
      </c>
      <c r="B17" s="113" t="s">
        <v>164</v>
      </c>
      <c r="C17" s="3">
        <v>-261161</v>
      </c>
      <c r="D17" s="3">
        <v>-527554</v>
      </c>
      <c r="E17" s="3">
        <v>-792487</v>
      </c>
      <c r="F17" s="3">
        <v>-1056053</v>
      </c>
      <c r="G17" s="3">
        <v>-262514</v>
      </c>
      <c r="H17" s="3">
        <f aca="true" t="shared" si="15" ref="H17:M17">SUM(H3:H4)</f>
        <v>-521230</v>
      </c>
      <c r="I17" s="3">
        <f t="shared" si="15"/>
        <v>-774629</v>
      </c>
      <c r="J17" s="3">
        <f t="shared" si="15"/>
        <v>-1036614</v>
      </c>
      <c r="K17" s="3">
        <f t="shared" si="15"/>
        <v>-258360</v>
      </c>
      <c r="L17" s="3">
        <f t="shared" si="15"/>
        <v>-524441</v>
      </c>
      <c r="M17" s="3">
        <f t="shared" si="15"/>
        <v>-789217</v>
      </c>
      <c r="N17" s="3">
        <f aca="true" t="shared" si="16" ref="N17:S17">SUM(N3:N4)</f>
        <v>-1057466</v>
      </c>
      <c r="O17" s="3">
        <f t="shared" si="16"/>
        <v>-301331</v>
      </c>
      <c r="P17" s="3">
        <f t="shared" si="16"/>
        <v>-580809</v>
      </c>
      <c r="Q17" s="3">
        <f t="shared" si="16"/>
        <v>-858328.80699</v>
      </c>
      <c r="R17" s="3">
        <f t="shared" si="16"/>
        <v>-1149722.80699</v>
      </c>
      <c r="S17" s="3">
        <f t="shared" si="16"/>
        <v>-316822</v>
      </c>
      <c r="T17" s="3">
        <f>SUM(T3:T4)</f>
        <v>-605603</v>
      </c>
      <c r="U17" s="3">
        <f>SUM(U3:U4)</f>
        <v>-908373</v>
      </c>
      <c r="V17" s="3">
        <f>+V4+V3</f>
        <v>-1213765</v>
      </c>
      <c r="W17" s="3">
        <f>+W4+W3</f>
        <v>-351056</v>
      </c>
      <c r="X17" s="3">
        <f>+X4+X3</f>
        <v>-682988</v>
      </c>
      <c r="Y17" s="3">
        <f>+Y4+Y3</f>
        <v>-1109436</v>
      </c>
      <c r="Z17" s="3">
        <f>+Z4+Z3</f>
        <v>-1545183</v>
      </c>
      <c r="AB17" s="130" t="s">
        <v>73</v>
      </c>
      <c r="AC17" s="3">
        <v>-261161</v>
      </c>
      <c r="AD17" s="3">
        <v>-266393</v>
      </c>
      <c r="AE17" s="3">
        <v>-264933</v>
      </c>
      <c r="AF17" s="3">
        <v>-263566</v>
      </c>
      <c r="AG17" s="3">
        <v>-262514</v>
      </c>
      <c r="AH17" s="3">
        <v>-258716</v>
      </c>
      <c r="AI17" s="3">
        <v>-253399</v>
      </c>
      <c r="AJ17" s="3">
        <v>-261985</v>
      </c>
      <c r="AK17" s="3">
        <v>-258360</v>
      </c>
      <c r="AL17" s="3">
        <v>-266081</v>
      </c>
      <c r="AM17" s="3">
        <v>-264776</v>
      </c>
      <c r="AN17" s="3">
        <v>-268249</v>
      </c>
      <c r="AO17" s="3">
        <f aca="true" t="shared" si="17" ref="AO17:AT17">SUM(AO3:AO4)</f>
        <v>-301331</v>
      </c>
      <c r="AP17" s="3">
        <f t="shared" si="17"/>
        <v>-279478</v>
      </c>
      <c r="AQ17" s="3">
        <f t="shared" si="17"/>
        <v>-277519.80699</v>
      </c>
      <c r="AR17" s="3">
        <f t="shared" si="17"/>
        <v>-291394</v>
      </c>
      <c r="AS17" s="3">
        <f t="shared" si="17"/>
        <v>-316822</v>
      </c>
      <c r="AT17" s="3">
        <f t="shared" si="17"/>
        <v>-288781</v>
      </c>
      <c r="AU17" s="3">
        <f>SUM(AU3:AU4)</f>
        <v>-302770</v>
      </c>
      <c r="AV17" s="3">
        <f>+AV4+AV3</f>
        <v>-305392</v>
      </c>
      <c r="AW17" s="3">
        <f>+AW4+AW3</f>
        <v>-351056</v>
      </c>
      <c r="AX17" s="3">
        <f>+AX4+AX3</f>
        <v>-331932</v>
      </c>
      <c r="AY17" s="3">
        <f>+AY4+AY3</f>
        <v>-426448</v>
      </c>
      <c r="AZ17" s="3">
        <f>+AZ4+AZ3</f>
        <v>-435747</v>
      </c>
      <c r="BA17" s="28"/>
      <c r="BB17" s="28"/>
      <c r="BD17" s="28"/>
      <c r="BE17" s="28"/>
      <c r="BF17" s="28"/>
    </row>
    <row r="18" spans="1:28" ht="12">
      <c r="A18" s="72" t="s">
        <v>228</v>
      </c>
      <c r="AB18" s="1" t="s">
        <v>228</v>
      </c>
    </row>
    <row r="19" spans="1:2" ht="12">
      <c r="A19" s="72" t="s">
        <v>359</v>
      </c>
      <c r="B19" s="53"/>
    </row>
    <row r="20" spans="1:26" ht="12">
      <c r="A20" s="105" t="s">
        <v>232</v>
      </c>
      <c r="B20" s="105" t="s">
        <v>234</v>
      </c>
      <c r="C20" s="12">
        <v>5878</v>
      </c>
      <c r="D20" s="12">
        <v>5883</v>
      </c>
      <c r="E20" s="12">
        <v>6134</v>
      </c>
      <c r="F20" s="12">
        <v>6108</v>
      </c>
      <c r="G20" s="12">
        <v>6000</v>
      </c>
      <c r="H20" s="12">
        <v>5939</v>
      </c>
      <c r="I20" s="12">
        <v>5917</v>
      </c>
      <c r="J20" s="12">
        <v>5911</v>
      </c>
      <c r="K20" s="12">
        <v>5877</v>
      </c>
      <c r="L20" s="12">
        <v>5897</v>
      </c>
      <c r="M20" s="12">
        <v>5839</v>
      </c>
      <c r="N20" s="12">
        <v>5844</v>
      </c>
      <c r="O20" s="12">
        <v>5854</v>
      </c>
      <c r="P20" s="12">
        <v>5865</v>
      </c>
      <c r="Q20" s="12">
        <v>5852</v>
      </c>
      <c r="R20" s="12">
        <v>5830</v>
      </c>
      <c r="S20" s="12">
        <v>5848</v>
      </c>
      <c r="T20" s="12">
        <v>5846</v>
      </c>
      <c r="U20" s="12">
        <v>5950</v>
      </c>
      <c r="V20" s="12">
        <v>6132</v>
      </c>
      <c r="W20" s="12">
        <v>6183</v>
      </c>
      <c r="X20" s="12">
        <v>8550</v>
      </c>
      <c r="Y20" s="12">
        <v>8550</v>
      </c>
      <c r="Z20" s="12">
        <v>8464</v>
      </c>
    </row>
    <row r="21" spans="1:27" ht="12">
      <c r="A21" s="105" t="s">
        <v>233</v>
      </c>
      <c r="B21" s="105" t="s">
        <v>235</v>
      </c>
      <c r="C21" s="12">
        <v>435</v>
      </c>
      <c r="D21" s="12">
        <v>430</v>
      </c>
      <c r="E21" s="12">
        <v>426</v>
      </c>
      <c r="F21" s="12">
        <v>423</v>
      </c>
      <c r="G21" s="12">
        <v>418</v>
      </c>
      <c r="H21" s="12">
        <v>411</v>
      </c>
      <c r="I21" s="12">
        <v>410</v>
      </c>
      <c r="J21" s="12">
        <v>411</v>
      </c>
      <c r="K21" s="12">
        <v>406</v>
      </c>
      <c r="L21" s="12">
        <v>394</v>
      </c>
      <c r="M21" s="12">
        <v>381</v>
      </c>
      <c r="N21" s="12">
        <v>369</v>
      </c>
      <c r="O21" s="12">
        <v>365</v>
      </c>
      <c r="P21" s="12">
        <v>360</v>
      </c>
      <c r="Q21" s="12">
        <v>359</v>
      </c>
      <c r="R21" s="12">
        <v>355</v>
      </c>
      <c r="S21" s="12">
        <v>356</v>
      </c>
      <c r="T21" s="12">
        <v>359</v>
      </c>
      <c r="U21" s="12">
        <v>356</v>
      </c>
      <c r="V21" s="12">
        <v>361</v>
      </c>
      <c r="W21" s="12">
        <v>368</v>
      </c>
      <c r="X21" s="12">
        <v>839</v>
      </c>
      <c r="Y21" s="12">
        <v>839</v>
      </c>
      <c r="Z21" s="12">
        <v>830</v>
      </c>
      <c r="AA21" s="27"/>
    </row>
    <row r="22" spans="2:35" ht="12">
      <c r="B22" s="54"/>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F22" s="28"/>
      <c r="AG22" s="28"/>
      <c r="AH22" s="28"/>
      <c r="AI22" s="28"/>
    </row>
    <row r="23" spans="2:35" ht="12">
      <c r="B23" s="54"/>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F23" s="28"/>
      <c r="AG23" s="28"/>
      <c r="AH23" s="28"/>
      <c r="AI23" s="28"/>
    </row>
    <row r="24" spans="2:35" ht="12">
      <c r="B24" s="55"/>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F24" s="28"/>
      <c r="AG24" s="28"/>
      <c r="AH24" s="28"/>
      <c r="AI24" s="28"/>
    </row>
    <row r="25" spans="2:35" ht="12">
      <c r="B25" s="55"/>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F25" s="28"/>
      <c r="AG25" s="28"/>
      <c r="AH25" s="28"/>
      <c r="AI25" s="28"/>
    </row>
    <row r="26" spans="2:35" ht="12">
      <c r="B26" s="55"/>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28"/>
      <c r="AF26" s="28"/>
      <c r="AG26" s="28"/>
      <c r="AH26" s="28"/>
      <c r="AI26" s="28"/>
    </row>
    <row r="27" spans="2:35" ht="12">
      <c r="B27" s="55"/>
      <c r="C27" s="174"/>
      <c r="D27" s="174"/>
      <c r="E27" s="174"/>
      <c r="F27" s="174"/>
      <c r="G27" s="174"/>
      <c r="H27" s="174"/>
      <c r="I27" s="174"/>
      <c r="J27" s="174"/>
      <c r="K27" s="174"/>
      <c r="L27" s="174"/>
      <c r="M27" s="174"/>
      <c r="N27" s="174"/>
      <c r="O27" s="175"/>
      <c r="P27" s="175"/>
      <c r="Q27" s="175"/>
      <c r="R27" s="175"/>
      <c r="S27" s="175"/>
      <c r="T27" s="175"/>
      <c r="U27" s="175"/>
      <c r="V27" s="175"/>
      <c r="W27" s="175"/>
      <c r="X27" s="175"/>
      <c r="Y27" s="175"/>
      <c r="Z27" s="175"/>
      <c r="AA27" s="174"/>
      <c r="AB27" s="174"/>
      <c r="AC27" s="28"/>
      <c r="AF27" s="28"/>
      <c r="AG27" s="28"/>
      <c r="AH27" s="28"/>
      <c r="AI27" s="28"/>
    </row>
    <row r="28" spans="2:52" ht="12">
      <c r="B28" s="55"/>
      <c r="C28" s="174"/>
      <c r="D28" s="174"/>
      <c r="E28" s="174"/>
      <c r="F28" s="174"/>
      <c r="G28" s="174"/>
      <c r="H28" s="174"/>
      <c r="I28" s="174"/>
      <c r="J28" s="174"/>
      <c r="K28" s="174"/>
      <c r="L28" s="174"/>
      <c r="M28" s="174"/>
      <c r="N28" s="174"/>
      <c r="O28" s="176"/>
      <c r="P28" s="176"/>
      <c r="Q28" s="176"/>
      <c r="R28" s="176"/>
      <c r="S28" s="176"/>
      <c r="T28" s="176"/>
      <c r="U28" s="176"/>
      <c r="V28" s="176"/>
      <c r="W28" s="176"/>
      <c r="X28" s="176"/>
      <c r="Y28" s="176"/>
      <c r="Z28" s="176"/>
      <c r="AA28" s="174"/>
      <c r="AB28" s="174"/>
      <c r="AC28" s="28"/>
      <c r="AF28" s="28"/>
      <c r="AG28" s="28"/>
      <c r="AH28" s="28"/>
      <c r="AI28" s="28"/>
      <c r="AR28" s="28"/>
      <c r="AS28" s="28"/>
      <c r="AT28" s="28"/>
      <c r="AU28" s="28"/>
      <c r="AV28" s="28"/>
      <c r="AW28" s="28"/>
      <c r="AX28" s="28"/>
      <c r="AY28" s="28"/>
      <c r="AZ28" s="28"/>
    </row>
    <row r="29" spans="2:52" ht="12">
      <c r="B29" s="55"/>
      <c r="C29" s="174"/>
      <c r="D29" s="72"/>
      <c r="E29" s="72"/>
      <c r="F29" s="174"/>
      <c r="G29" s="174"/>
      <c r="H29" s="174"/>
      <c r="I29" s="174"/>
      <c r="J29" s="174"/>
      <c r="K29" s="174"/>
      <c r="L29" s="174"/>
      <c r="M29" s="174"/>
      <c r="N29" s="174"/>
      <c r="O29" s="176"/>
      <c r="P29" s="176"/>
      <c r="Q29" s="176"/>
      <c r="R29" s="176"/>
      <c r="S29" s="176"/>
      <c r="T29" s="176"/>
      <c r="U29" s="176"/>
      <c r="V29" s="176"/>
      <c r="W29" s="176"/>
      <c r="X29" s="176"/>
      <c r="Y29" s="176"/>
      <c r="Z29" s="176"/>
      <c r="AA29" s="174"/>
      <c r="AB29" s="174"/>
      <c r="AC29" s="28"/>
      <c r="AF29" s="28"/>
      <c r="AG29" s="28"/>
      <c r="AH29" s="28"/>
      <c r="AI29" s="28"/>
      <c r="AR29" s="28"/>
      <c r="AS29" s="28"/>
      <c r="AT29" s="28"/>
      <c r="AU29" s="28"/>
      <c r="AV29" s="28"/>
      <c r="AW29" s="28"/>
      <c r="AX29" s="28"/>
      <c r="AY29" s="28"/>
      <c r="AZ29" s="28"/>
    </row>
    <row r="30" spans="2:52" ht="12">
      <c r="B30" s="55"/>
      <c r="C30" s="174"/>
      <c r="D30" s="72"/>
      <c r="E30" s="72"/>
      <c r="F30" s="174"/>
      <c r="G30" s="174"/>
      <c r="H30" s="174"/>
      <c r="I30" s="174"/>
      <c r="J30" s="174"/>
      <c r="K30" s="174"/>
      <c r="L30" s="174"/>
      <c r="M30" s="174"/>
      <c r="N30" s="174"/>
      <c r="O30" s="176"/>
      <c r="P30" s="176"/>
      <c r="Q30" s="176"/>
      <c r="R30" s="176"/>
      <c r="S30" s="176"/>
      <c r="T30" s="176"/>
      <c r="U30" s="176"/>
      <c r="V30" s="176"/>
      <c r="W30" s="176"/>
      <c r="X30" s="176"/>
      <c r="Y30" s="176"/>
      <c r="Z30" s="176"/>
      <c r="AA30" s="174"/>
      <c r="AB30" s="174"/>
      <c r="AC30" s="28"/>
      <c r="AF30" s="28"/>
      <c r="AG30" s="28"/>
      <c r="AH30" s="28"/>
      <c r="AI30" s="28"/>
      <c r="AR30" s="28"/>
      <c r="AS30" s="28"/>
      <c r="AT30" s="28"/>
      <c r="AU30" s="28"/>
      <c r="AV30" s="28"/>
      <c r="AW30" s="28"/>
      <c r="AX30" s="28"/>
      <c r="AY30" s="28"/>
      <c r="AZ30" s="28"/>
    </row>
    <row r="31" spans="2:52" ht="12">
      <c r="B31" s="55"/>
      <c r="C31" s="174"/>
      <c r="D31" s="174"/>
      <c r="E31" s="174"/>
      <c r="F31" s="174"/>
      <c r="G31" s="174"/>
      <c r="H31" s="174"/>
      <c r="I31" s="174"/>
      <c r="J31" s="174"/>
      <c r="K31" s="174"/>
      <c r="L31" s="174"/>
      <c r="M31" s="174"/>
      <c r="N31" s="174"/>
      <c r="O31" s="176"/>
      <c r="P31" s="176"/>
      <c r="Q31" s="176"/>
      <c r="R31" s="176"/>
      <c r="S31" s="176"/>
      <c r="T31" s="176"/>
      <c r="U31" s="176"/>
      <c r="V31" s="176"/>
      <c r="W31" s="176"/>
      <c r="X31" s="176"/>
      <c r="Y31" s="176"/>
      <c r="Z31" s="176"/>
      <c r="AA31" s="174"/>
      <c r="AB31" s="174"/>
      <c r="AC31" s="28"/>
      <c r="AF31" s="28"/>
      <c r="AG31" s="28"/>
      <c r="AH31" s="28"/>
      <c r="AI31" s="28"/>
      <c r="AR31" s="28"/>
      <c r="AS31" s="28"/>
      <c r="AT31" s="28"/>
      <c r="AU31" s="28"/>
      <c r="AV31" s="28"/>
      <c r="AW31" s="28"/>
      <c r="AX31" s="28"/>
      <c r="AY31" s="28"/>
      <c r="AZ31" s="28"/>
    </row>
    <row r="32" spans="2:52" ht="12">
      <c r="B32" s="55"/>
      <c r="C32" s="174"/>
      <c r="D32" s="174"/>
      <c r="E32" s="174"/>
      <c r="F32" s="174"/>
      <c r="G32" s="174"/>
      <c r="H32" s="174"/>
      <c r="I32" s="174"/>
      <c r="J32" s="174"/>
      <c r="K32" s="174"/>
      <c r="L32" s="174"/>
      <c r="M32" s="174"/>
      <c r="N32" s="174"/>
      <c r="O32" s="176"/>
      <c r="P32" s="176"/>
      <c r="Q32" s="176"/>
      <c r="R32" s="176"/>
      <c r="S32" s="176"/>
      <c r="T32" s="176"/>
      <c r="U32" s="176"/>
      <c r="V32" s="176"/>
      <c r="W32" s="176"/>
      <c r="X32" s="176"/>
      <c r="Y32" s="176"/>
      <c r="Z32" s="176"/>
      <c r="AA32" s="174"/>
      <c r="AB32" s="174"/>
      <c r="AC32" s="28"/>
      <c r="AF32" s="28"/>
      <c r="AG32" s="28"/>
      <c r="AH32" s="28"/>
      <c r="AI32" s="28"/>
      <c r="AR32" s="28"/>
      <c r="AT32" s="28"/>
      <c r="AU32" s="28"/>
      <c r="AV32" s="28"/>
      <c r="AW32" s="28"/>
      <c r="AX32" s="28"/>
      <c r="AY32" s="28"/>
      <c r="AZ32" s="28"/>
    </row>
    <row r="33" spans="2:35" ht="12">
      <c r="B33" s="55"/>
      <c r="C33" s="174"/>
      <c r="D33" s="174"/>
      <c r="E33" s="174"/>
      <c r="F33" s="174"/>
      <c r="G33" s="174"/>
      <c r="H33" s="174"/>
      <c r="I33" s="174"/>
      <c r="J33" s="174"/>
      <c r="K33" s="174"/>
      <c r="L33" s="174"/>
      <c r="M33" s="174"/>
      <c r="N33" s="174"/>
      <c r="O33" s="176"/>
      <c r="P33" s="176"/>
      <c r="Q33" s="176"/>
      <c r="R33" s="176"/>
      <c r="S33" s="176"/>
      <c r="T33" s="176"/>
      <c r="U33" s="176"/>
      <c r="V33" s="176"/>
      <c r="W33" s="176"/>
      <c r="X33" s="176"/>
      <c r="Y33" s="176"/>
      <c r="Z33" s="176"/>
      <c r="AA33" s="174"/>
      <c r="AB33" s="174"/>
      <c r="AC33" s="28"/>
      <c r="AF33" s="28"/>
      <c r="AG33" s="28"/>
      <c r="AH33" s="28"/>
      <c r="AI33" s="28"/>
    </row>
    <row r="34" spans="2:52" ht="12">
      <c r="B34" s="55"/>
      <c r="C34" s="174"/>
      <c r="D34" s="174"/>
      <c r="E34" s="174"/>
      <c r="F34" s="174"/>
      <c r="G34" s="174"/>
      <c r="H34" s="174"/>
      <c r="I34" s="174"/>
      <c r="J34" s="174"/>
      <c r="K34" s="174"/>
      <c r="L34" s="174"/>
      <c r="M34" s="174"/>
      <c r="N34" s="174"/>
      <c r="O34" s="176"/>
      <c r="P34" s="176"/>
      <c r="Q34" s="176"/>
      <c r="R34" s="176"/>
      <c r="S34" s="176"/>
      <c r="T34" s="176"/>
      <c r="U34" s="176"/>
      <c r="V34" s="176"/>
      <c r="W34" s="176"/>
      <c r="X34" s="176"/>
      <c r="Y34" s="176"/>
      <c r="Z34" s="176"/>
      <c r="AA34" s="174"/>
      <c r="AB34" s="174"/>
      <c r="AC34" s="28"/>
      <c r="AF34" s="28"/>
      <c r="AG34" s="28"/>
      <c r="AH34" s="28"/>
      <c r="AI34" s="28"/>
      <c r="AR34" s="28"/>
      <c r="AS34" s="28"/>
      <c r="AT34" s="28"/>
      <c r="AU34" s="28"/>
      <c r="AV34" s="28"/>
      <c r="AW34" s="28"/>
      <c r="AX34" s="28"/>
      <c r="AY34" s="28"/>
      <c r="AZ34" s="28"/>
    </row>
    <row r="35" spans="2:52" ht="12">
      <c r="B35" s="55"/>
      <c r="C35" s="72"/>
      <c r="D35" s="72"/>
      <c r="E35" s="72"/>
      <c r="F35" s="174"/>
      <c r="G35" s="174"/>
      <c r="H35" s="174"/>
      <c r="I35" s="174"/>
      <c r="J35" s="174"/>
      <c r="K35" s="174"/>
      <c r="L35" s="174"/>
      <c r="M35" s="174"/>
      <c r="N35" s="174"/>
      <c r="O35" s="176"/>
      <c r="P35" s="176"/>
      <c r="Q35" s="176"/>
      <c r="R35" s="176"/>
      <c r="S35" s="176"/>
      <c r="T35" s="176"/>
      <c r="U35" s="176"/>
      <c r="V35" s="176"/>
      <c r="W35" s="176"/>
      <c r="X35" s="176"/>
      <c r="Y35" s="176"/>
      <c r="Z35" s="176"/>
      <c r="AA35" s="174"/>
      <c r="AB35" s="174"/>
      <c r="AC35" s="28"/>
      <c r="AF35" s="28"/>
      <c r="AG35" s="28"/>
      <c r="AH35" s="28"/>
      <c r="AI35" s="28"/>
      <c r="AR35" s="28"/>
      <c r="AS35" s="28"/>
      <c r="AT35" s="28"/>
      <c r="AU35" s="28"/>
      <c r="AV35" s="28"/>
      <c r="AW35" s="28"/>
      <c r="AX35" s="28"/>
      <c r="AY35" s="28"/>
      <c r="AZ35" s="28"/>
    </row>
    <row r="36" spans="2:52" ht="12">
      <c r="B36" s="56"/>
      <c r="C36" s="72"/>
      <c r="D36" s="72"/>
      <c r="E36" s="72"/>
      <c r="F36" s="174"/>
      <c r="G36" s="174"/>
      <c r="H36" s="174"/>
      <c r="I36" s="174"/>
      <c r="J36" s="174"/>
      <c r="K36" s="174"/>
      <c r="L36" s="174"/>
      <c r="M36" s="174"/>
      <c r="N36" s="174"/>
      <c r="O36" s="176"/>
      <c r="P36" s="176"/>
      <c r="Q36" s="176"/>
      <c r="R36" s="176"/>
      <c r="S36" s="176"/>
      <c r="T36" s="176"/>
      <c r="U36" s="176"/>
      <c r="V36" s="176"/>
      <c r="W36" s="176"/>
      <c r="X36" s="176"/>
      <c r="Y36" s="176"/>
      <c r="Z36" s="176"/>
      <c r="AA36" s="174"/>
      <c r="AB36" s="174"/>
      <c r="AC36" s="28"/>
      <c r="AF36" s="28"/>
      <c r="AG36" s="28"/>
      <c r="AH36" s="28"/>
      <c r="AI36" s="28"/>
      <c r="AR36" s="28"/>
      <c r="AS36" s="28"/>
      <c r="AT36" s="28"/>
      <c r="AU36" s="28"/>
      <c r="AV36" s="28"/>
      <c r="AW36" s="28"/>
      <c r="AX36" s="28"/>
      <c r="AY36" s="28"/>
      <c r="AZ36" s="28"/>
    </row>
    <row r="37" spans="2:52" ht="12">
      <c r="B37" s="53"/>
      <c r="C37" s="72"/>
      <c r="D37" s="72"/>
      <c r="E37" s="72"/>
      <c r="F37" s="72"/>
      <c r="G37" s="72"/>
      <c r="H37" s="72"/>
      <c r="I37" s="72"/>
      <c r="J37" s="72"/>
      <c r="K37" s="72"/>
      <c r="L37" s="72"/>
      <c r="M37" s="72"/>
      <c r="N37" s="72"/>
      <c r="O37" s="176"/>
      <c r="P37" s="176"/>
      <c r="Q37" s="176"/>
      <c r="R37" s="176"/>
      <c r="S37" s="176"/>
      <c r="T37" s="176"/>
      <c r="U37" s="176"/>
      <c r="V37" s="176"/>
      <c r="W37" s="176"/>
      <c r="X37" s="176"/>
      <c r="Y37" s="176"/>
      <c r="Z37" s="176"/>
      <c r="AA37" s="72"/>
      <c r="AB37" s="72"/>
      <c r="AR37" s="28"/>
      <c r="AS37" s="28"/>
      <c r="AT37" s="28"/>
      <c r="AU37" s="28"/>
      <c r="AV37" s="28"/>
      <c r="AW37" s="28"/>
      <c r="AX37" s="28"/>
      <c r="AY37" s="28"/>
      <c r="AZ37" s="28"/>
    </row>
    <row r="38" spans="3:52" ht="12">
      <c r="C38" s="72"/>
      <c r="D38" s="72"/>
      <c r="E38" s="72"/>
      <c r="F38" s="72"/>
      <c r="G38" s="72"/>
      <c r="H38" s="72"/>
      <c r="I38" s="72"/>
      <c r="J38" s="72"/>
      <c r="K38" s="72"/>
      <c r="L38" s="72"/>
      <c r="M38" s="72"/>
      <c r="N38" s="72"/>
      <c r="O38" s="176"/>
      <c r="P38" s="176"/>
      <c r="Q38" s="176"/>
      <c r="R38" s="176"/>
      <c r="S38" s="176"/>
      <c r="T38" s="176"/>
      <c r="U38" s="176"/>
      <c r="V38" s="176"/>
      <c r="W38" s="176"/>
      <c r="X38" s="176"/>
      <c r="Y38" s="176"/>
      <c r="Z38" s="176"/>
      <c r="AA38" s="72"/>
      <c r="AB38" s="72"/>
      <c r="AR38" s="28"/>
      <c r="AS38" s="28"/>
      <c r="AT38" s="28"/>
      <c r="AU38" s="28"/>
      <c r="AV38" s="28"/>
      <c r="AW38" s="28"/>
      <c r="AX38" s="28"/>
      <c r="AY38" s="28"/>
      <c r="AZ38" s="28"/>
    </row>
    <row r="39" spans="3:52" ht="12">
      <c r="C39" s="72"/>
      <c r="D39" s="72"/>
      <c r="E39" s="72"/>
      <c r="F39" s="72"/>
      <c r="G39" s="72"/>
      <c r="H39" s="72"/>
      <c r="I39" s="72"/>
      <c r="J39" s="72"/>
      <c r="K39" s="72"/>
      <c r="L39" s="72"/>
      <c r="M39" s="72"/>
      <c r="N39" s="72"/>
      <c r="O39" s="176"/>
      <c r="P39" s="176"/>
      <c r="Q39" s="176"/>
      <c r="R39" s="176"/>
      <c r="S39" s="176"/>
      <c r="T39" s="176"/>
      <c r="U39" s="176"/>
      <c r="V39" s="176"/>
      <c r="W39" s="176"/>
      <c r="X39" s="176"/>
      <c r="Y39" s="176"/>
      <c r="Z39" s="176"/>
      <c r="AA39" s="72"/>
      <c r="AB39" s="72"/>
      <c r="AR39" s="28"/>
      <c r="AS39" s="28"/>
      <c r="AT39" s="28"/>
      <c r="AU39" s="28"/>
      <c r="AV39" s="28"/>
      <c r="AW39" s="28"/>
      <c r="AX39" s="28"/>
      <c r="AY39" s="28"/>
      <c r="AZ39" s="28"/>
    </row>
    <row r="40" spans="3:52" ht="12">
      <c r="C40" s="72"/>
      <c r="D40" s="72"/>
      <c r="E40" s="72"/>
      <c r="F40" s="72"/>
      <c r="G40" s="72"/>
      <c r="H40" s="72"/>
      <c r="I40" s="72"/>
      <c r="J40" s="72"/>
      <c r="K40" s="72"/>
      <c r="L40" s="72"/>
      <c r="M40" s="72"/>
      <c r="N40" s="72"/>
      <c r="O40" s="176"/>
      <c r="P40" s="176"/>
      <c r="Q40" s="176"/>
      <c r="R40" s="176"/>
      <c r="S40" s="176"/>
      <c r="T40" s="176"/>
      <c r="U40" s="176"/>
      <c r="V40" s="176"/>
      <c r="W40" s="176"/>
      <c r="X40" s="176"/>
      <c r="Y40" s="176"/>
      <c r="Z40" s="176"/>
      <c r="AA40" s="72"/>
      <c r="AB40" s="72"/>
      <c r="AR40" s="28"/>
      <c r="AS40" s="28"/>
      <c r="AT40" s="28"/>
      <c r="AU40" s="28"/>
      <c r="AV40" s="28"/>
      <c r="AW40" s="28"/>
      <c r="AX40" s="28"/>
      <c r="AY40" s="28"/>
      <c r="AZ40" s="28"/>
    </row>
    <row r="41" spans="3:52" ht="12">
      <c r="C41" s="72"/>
      <c r="D41" s="72"/>
      <c r="E41" s="72"/>
      <c r="F41" s="72"/>
      <c r="G41" s="72"/>
      <c r="H41" s="72"/>
      <c r="I41" s="72"/>
      <c r="J41" s="72"/>
      <c r="K41" s="72"/>
      <c r="L41" s="72"/>
      <c r="M41" s="72"/>
      <c r="N41" s="72"/>
      <c r="O41" s="176"/>
      <c r="P41" s="176"/>
      <c r="Q41" s="176"/>
      <c r="R41" s="176"/>
      <c r="S41" s="176"/>
      <c r="T41" s="176"/>
      <c r="U41" s="176"/>
      <c r="V41" s="176"/>
      <c r="W41" s="176"/>
      <c r="X41" s="176"/>
      <c r="Y41" s="176"/>
      <c r="Z41" s="176"/>
      <c r="AA41" s="72"/>
      <c r="AB41" s="72"/>
      <c r="AR41" s="28"/>
      <c r="AS41" s="28"/>
      <c r="AT41" s="28"/>
      <c r="AU41" s="28"/>
      <c r="AV41" s="28"/>
      <c r="AW41" s="28"/>
      <c r="AX41" s="28"/>
      <c r="AY41" s="28"/>
      <c r="AZ41" s="28"/>
    </row>
    <row r="42" spans="3:52" ht="12">
      <c r="C42" s="72"/>
      <c r="D42" s="72"/>
      <c r="E42" s="72"/>
      <c r="F42" s="72"/>
      <c r="G42" s="72"/>
      <c r="H42" s="72"/>
      <c r="I42" s="72"/>
      <c r="J42" s="72"/>
      <c r="K42" s="72"/>
      <c r="L42" s="72"/>
      <c r="M42" s="72"/>
      <c r="N42" s="72"/>
      <c r="O42" s="176"/>
      <c r="P42" s="176"/>
      <c r="Q42" s="176"/>
      <c r="R42" s="176"/>
      <c r="S42" s="176"/>
      <c r="T42" s="176"/>
      <c r="U42" s="176"/>
      <c r="V42" s="176"/>
      <c r="W42" s="176"/>
      <c r="X42" s="176"/>
      <c r="Y42" s="176"/>
      <c r="Z42" s="176"/>
      <c r="AA42" s="72"/>
      <c r="AB42" s="72"/>
      <c r="AR42" s="28"/>
      <c r="AS42" s="28"/>
      <c r="AT42" s="28"/>
      <c r="AU42" s="28"/>
      <c r="AV42" s="28"/>
      <c r="AW42" s="28"/>
      <c r="AX42" s="28"/>
      <c r="AY42" s="28"/>
      <c r="AZ42" s="28"/>
    </row>
    <row r="43" spans="3:52" ht="12">
      <c r="C43" s="72"/>
      <c r="D43" s="72"/>
      <c r="E43" s="72"/>
      <c r="F43" s="72"/>
      <c r="G43" s="72"/>
      <c r="H43" s="72"/>
      <c r="I43" s="72"/>
      <c r="J43" s="72"/>
      <c r="K43" s="72"/>
      <c r="L43" s="72"/>
      <c r="M43" s="72"/>
      <c r="N43" s="72"/>
      <c r="O43" s="176"/>
      <c r="P43" s="176"/>
      <c r="Q43" s="176"/>
      <c r="R43" s="176"/>
      <c r="S43" s="176"/>
      <c r="T43" s="176"/>
      <c r="U43" s="176"/>
      <c r="V43" s="176"/>
      <c r="W43" s="176"/>
      <c r="X43" s="176"/>
      <c r="Y43" s="176"/>
      <c r="Z43" s="176"/>
      <c r="AA43" s="72"/>
      <c r="AB43" s="72"/>
      <c r="AR43" s="28"/>
      <c r="AS43" s="28"/>
      <c r="AT43" s="28"/>
      <c r="AU43" s="28"/>
      <c r="AV43" s="28"/>
      <c r="AW43" s="28"/>
      <c r="AX43" s="28"/>
      <c r="AY43" s="28"/>
      <c r="AZ43" s="28"/>
    </row>
    <row r="44" spans="3:52" ht="12">
      <c r="C44" s="72"/>
      <c r="D44" s="72"/>
      <c r="E44" s="72"/>
      <c r="F44" s="72"/>
      <c r="G44" s="72"/>
      <c r="H44" s="72"/>
      <c r="I44" s="72"/>
      <c r="J44" s="72"/>
      <c r="K44" s="72"/>
      <c r="L44" s="72"/>
      <c r="M44" s="72"/>
      <c r="N44" s="72"/>
      <c r="O44" s="176"/>
      <c r="P44" s="176"/>
      <c r="Q44" s="176"/>
      <c r="R44" s="176"/>
      <c r="S44" s="176"/>
      <c r="T44" s="176"/>
      <c r="U44" s="176"/>
      <c r="V44" s="176"/>
      <c r="W44" s="176"/>
      <c r="X44" s="176"/>
      <c r="Y44" s="176"/>
      <c r="Z44" s="176"/>
      <c r="AA44" s="72"/>
      <c r="AB44" s="72"/>
      <c r="AR44" s="28"/>
      <c r="AS44" s="28"/>
      <c r="AT44" s="28"/>
      <c r="AU44" s="28"/>
      <c r="AV44" s="28"/>
      <c r="AW44" s="28"/>
      <c r="AX44" s="28"/>
      <c r="AY44" s="28"/>
      <c r="AZ44" s="28"/>
    </row>
    <row r="45" spans="3:52" ht="12">
      <c r="C45" s="72"/>
      <c r="D45" s="72"/>
      <c r="E45" s="72"/>
      <c r="F45" s="72"/>
      <c r="G45" s="72"/>
      <c r="H45" s="72"/>
      <c r="I45" s="72"/>
      <c r="J45" s="72"/>
      <c r="K45" s="72"/>
      <c r="L45" s="72"/>
      <c r="M45" s="72"/>
      <c r="N45" s="72"/>
      <c r="O45" s="176"/>
      <c r="P45" s="176"/>
      <c r="Q45" s="176"/>
      <c r="R45" s="176"/>
      <c r="S45" s="176"/>
      <c r="T45" s="176"/>
      <c r="U45" s="176"/>
      <c r="V45" s="176"/>
      <c r="W45" s="176"/>
      <c r="X45" s="176"/>
      <c r="Y45" s="176"/>
      <c r="Z45" s="176"/>
      <c r="AA45" s="72"/>
      <c r="AB45" s="72"/>
      <c r="AR45" s="28"/>
      <c r="AS45" s="28"/>
      <c r="AT45" s="28"/>
      <c r="AU45" s="28"/>
      <c r="AV45" s="28"/>
      <c r="AW45" s="28"/>
      <c r="AX45" s="28"/>
      <c r="AY45" s="28"/>
      <c r="AZ45" s="28"/>
    </row>
    <row r="46" spans="3:52" ht="12">
      <c r="C46" s="72"/>
      <c r="D46" s="72"/>
      <c r="E46" s="72"/>
      <c r="F46" s="72"/>
      <c r="G46" s="72"/>
      <c r="H46" s="72"/>
      <c r="I46" s="72"/>
      <c r="J46" s="72"/>
      <c r="K46" s="72"/>
      <c r="L46" s="72"/>
      <c r="M46" s="72"/>
      <c r="N46" s="72"/>
      <c r="O46" s="176"/>
      <c r="P46" s="176"/>
      <c r="Q46" s="176"/>
      <c r="R46" s="176"/>
      <c r="S46" s="176"/>
      <c r="T46" s="176"/>
      <c r="U46" s="176"/>
      <c r="V46" s="176"/>
      <c r="W46" s="176"/>
      <c r="X46" s="176"/>
      <c r="Y46" s="176"/>
      <c r="Z46" s="176"/>
      <c r="AA46" s="72"/>
      <c r="AB46" s="72"/>
      <c r="AR46" s="28"/>
      <c r="AS46" s="28"/>
      <c r="AT46" s="28"/>
      <c r="AU46" s="28"/>
      <c r="AV46" s="28"/>
      <c r="AW46" s="28"/>
      <c r="AX46" s="28"/>
      <c r="AY46" s="28"/>
      <c r="AZ46" s="28"/>
    </row>
    <row r="47" spans="3:52" ht="12">
      <c r="C47" s="72"/>
      <c r="D47" s="72"/>
      <c r="E47" s="72"/>
      <c r="F47" s="72"/>
      <c r="G47" s="72"/>
      <c r="H47" s="72"/>
      <c r="I47" s="72"/>
      <c r="J47" s="72"/>
      <c r="K47" s="72"/>
      <c r="L47" s="72"/>
      <c r="M47" s="72"/>
      <c r="N47" s="72"/>
      <c r="O47" s="176"/>
      <c r="P47" s="176"/>
      <c r="Q47" s="176"/>
      <c r="R47" s="176"/>
      <c r="S47" s="176"/>
      <c r="T47" s="176"/>
      <c r="U47" s="176"/>
      <c r="V47" s="176"/>
      <c r="W47" s="176"/>
      <c r="X47" s="176"/>
      <c r="Y47" s="176"/>
      <c r="Z47" s="176"/>
      <c r="AA47" s="72"/>
      <c r="AB47" s="72"/>
      <c r="AR47" s="28"/>
      <c r="AS47" s="28"/>
      <c r="AT47" s="28"/>
      <c r="AU47" s="28"/>
      <c r="AV47" s="28"/>
      <c r="AW47" s="28"/>
      <c r="AX47" s="28"/>
      <c r="AY47" s="28"/>
      <c r="AZ47" s="28"/>
    </row>
    <row r="48" spans="3:52" ht="12">
      <c r="C48" s="72"/>
      <c r="D48" s="72"/>
      <c r="E48" s="72"/>
      <c r="F48" s="72"/>
      <c r="G48" s="72"/>
      <c r="H48" s="72"/>
      <c r="I48" s="72"/>
      <c r="J48" s="72"/>
      <c r="K48" s="72"/>
      <c r="L48" s="72"/>
      <c r="M48" s="72"/>
      <c r="N48" s="72"/>
      <c r="O48" s="176"/>
      <c r="P48" s="176"/>
      <c r="Q48" s="176"/>
      <c r="R48" s="176"/>
      <c r="S48" s="176"/>
      <c r="T48" s="176"/>
      <c r="U48" s="176"/>
      <c r="V48" s="176"/>
      <c r="W48" s="176"/>
      <c r="X48" s="176"/>
      <c r="Y48" s="176"/>
      <c r="Z48" s="176"/>
      <c r="AA48" s="72"/>
      <c r="AB48" s="72"/>
      <c r="AR48" s="28"/>
      <c r="AS48" s="28"/>
      <c r="AT48" s="28"/>
      <c r="AU48" s="28"/>
      <c r="AV48" s="28"/>
      <c r="AW48" s="28"/>
      <c r="AX48" s="28"/>
      <c r="AY48" s="28"/>
      <c r="AZ48" s="28"/>
    </row>
    <row r="49" spans="15:26" ht="12">
      <c r="O49" s="57"/>
      <c r="P49" s="57"/>
      <c r="Q49" s="57"/>
      <c r="R49" s="57"/>
      <c r="S49" s="57"/>
      <c r="T49" s="57"/>
      <c r="U49" s="57"/>
      <c r="V49" s="57"/>
      <c r="W49" s="57"/>
      <c r="X49" s="57"/>
      <c r="Y49" s="57"/>
      <c r="Z49" s="57"/>
    </row>
    <row r="50" spans="15:16" ht="12">
      <c r="O50" s="27"/>
      <c r="P50"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57" r:id="rId1"/>
  <colBreaks count="1" manualBreakCount="1">
    <brk id="26" max="65535" man="1"/>
  </colBreaks>
</worksheet>
</file>

<file path=xl/worksheets/sheet6.xml><?xml version="1.0" encoding="utf-8"?>
<worksheet xmlns="http://schemas.openxmlformats.org/spreadsheetml/2006/main" xmlns:r="http://schemas.openxmlformats.org/officeDocument/2006/relationships">
  <dimension ref="A1:M44"/>
  <sheetViews>
    <sheetView zoomScale="80" zoomScaleNormal="80" zoomScalePageLayoutView="0" workbookViewId="0" topLeftCell="A1">
      <selection activeCell="K2" sqref="K2"/>
    </sheetView>
  </sheetViews>
  <sheetFormatPr defaultColWidth="8.75390625" defaultRowHeight="16.5"/>
  <cols>
    <col min="1" max="1" width="38.625" style="1" customWidth="1"/>
    <col min="2" max="2" width="41.125" style="1" customWidth="1"/>
    <col min="3" max="3" width="14.875" style="1" hidden="1" customWidth="1"/>
    <col min="4" max="6" width="11.125" style="1" hidden="1" customWidth="1"/>
    <col min="7" max="11" width="11.125" style="1" customWidth="1"/>
    <col min="12" max="12" width="8.75390625" style="1" customWidth="1"/>
    <col min="13" max="16384" width="8.75390625" style="1" customWidth="1"/>
  </cols>
  <sheetData>
    <row r="1" ht="15">
      <c r="A1" s="86" t="s">
        <v>196</v>
      </c>
    </row>
    <row r="2" ht="15">
      <c r="A2" s="86"/>
    </row>
    <row r="3" spans="1:11" ht="12">
      <c r="A3" s="105" t="s">
        <v>212</v>
      </c>
      <c r="B3" s="105" t="s">
        <v>213</v>
      </c>
      <c r="C3" s="106" t="s">
        <v>295</v>
      </c>
      <c r="D3" s="106" t="s">
        <v>325</v>
      </c>
      <c r="E3" s="106" t="s">
        <v>379</v>
      </c>
      <c r="F3" s="106" t="s">
        <v>431</v>
      </c>
      <c r="G3" s="106" t="s">
        <v>434</v>
      </c>
      <c r="H3" s="106" t="s">
        <v>438</v>
      </c>
      <c r="I3" s="106" t="s">
        <v>449</v>
      </c>
      <c r="J3" s="106" t="s">
        <v>454</v>
      </c>
      <c r="K3" s="106" t="s">
        <v>460</v>
      </c>
    </row>
    <row r="4" spans="1:11" ht="12">
      <c r="A4" s="133" t="s">
        <v>326</v>
      </c>
      <c r="B4" s="133" t="s">
        <v>327</v>
      </c>
      <c r="C4" s="102">
        <v>2080151</v>
      </c>
      <c r="D4" s="102">
        <v>2881456</v>
      </c>
      <c r="E4" s="102">
        <v>2146680</v>
      </c>
      <c r="F4" s="102">
        <v>2237361</v>
      </c>
      <c r="G4" s="102">
        <v>2450176</v>
      </c>
      <c r="H4" s="102">
        <v>1736975</v>
      </c>
      <c r="I4" s="102">
        <v>3396000</v>
      </c>
      <c r="J4" s="102">
        <v>3197632</v>
      </c>
      <c r="K4" s="102">
        <v>2203444</v>
      </c>
    </row>
    <row r="5" spans="1:11" ht="12">
      <c r="A5" s="133" t="s">
        <v>328</v>
      </c>
      <c r="B5" s="133" t="s">
        <v>329</v>
      </c>
      <c r="C5" s="102">
        <v>531125</v>
      </c>
      <c r="D5" s="102">
        <v>1800461</v>
      </c>
      <c r="E5" s="102">
        <v>1410008</v>
      </c>
      <c r="F5" s="102">
        <v>1259804</v>
      </c>
      <c r="G5" s="102">
        <v>794718</v>
      </c>
      <c r="H5" s="102">
        <v>871558</v>
      </c>
      <c r="I5" s="102">
        <v>796927</v>
      </c>
      <c r="J5" s="102">
        <v>876246</v>
      </c>
      <c r="K5" s="102">
        <v>986728</v>
      </c>
    </row>
    <row r="6" spans="1:12" ht="48">
      <c r="A6" s="133" t="s">
        <v>404</v>
      </c>
      <c r="B6" s="133" t="s">
        <v>380</v>
      </c>
      <c r="C6" s="102">
        <v>0</v>
      </c>
      <c r="D6" s="102">
        <v>49717</v>
      </c>
      <c r="E6" s="102">
        <v>57444</v>
      </c>
      <c r="F6" s="102">
        <v>61604</v>
      </c>
      <c r="G6" s="102">
        <v>64796</v>
      </c>
      <c r="H6" s="102">
        <v>73778</v>
      </c>
      <c r="I6" s="102">
        <v>98082</v>
      </c>
      <c r="J6" s="102">
        <v>147875</v>
      </c>
      <c r="K6" s="102">
        <v>169610</v>
      </c>
      <c r="L6" s="27"/>
    </row>
    <row r="7" spans="1:11" ht="24">
      <c r="A7" s="133" t="s">
        <v>330</v>
      </c>
      <c r="B7" s="133" t="s">
        <v>331</v>
      </c>
      <c r="C7" s="102">
        <v>19066946</v>
      </c>
      <c r="D7" s="102">
        <v>18052112</v>
      </c>
      <c r="E7" s="102">
        <v>16967949</v>
      </c>
      <c r="F7" s="102">
        <v>16970243</v>
      </c>
      <c r="G7" s="102">
        <v>22133938</v>
      </c>
      <c r="H7" s="102">
        <v>22875843</v>
      </c>
      <c r="I7" s="102">
        <v>18725967</v>
      </c>
      <c r="J7" s="102">
        <v>21102026</v>
      </c>
      <c r="K7" s="102">
        <v>21870164</v>
      </c>
    </row>
    <row r="8" spans="1:11" ht="24">
      <c r="A8" s="133" t="s">
        <v>409</v>
      </c>
      <c r="B8" s="133" t="s">
        <v>408</v>
      </c>
      <c r="C8" s="102">
        <v>47411078</v>
      </c>
      <c r="D8" s="102">
        <v>47999657</v>
      </c>
      <c r="E8" s="102">
        <v>50255867</v>
      </c>
      <c r="F8" s="102">
        <v>50915176</v>
      </c>
      <c r="G8" s="102">
        <v>52711680</v>
      </c>
      <c r="H8" s="102">
        <v>53939776</v>
      </c>
      <c r="I8" s="102">
        <v>67855209</v>
      </c>
      <c r="J8" s="102">
        <v>69481058</v>
      </c>
      <c r="K8" s="102">
        <v>69754938</v>
      </c>
    </row>
    <row r="9" spans="1:11" ht="24">
      <c r="A9" s="133" t="s">
        <v>405</v>
      </c>
      <c r="B9" s="133" t="s">
        <v>381</v>
      </c>
      <c r="C9" s="102">
        <f aca="true" t="shared" si="0" ref="C9:H9">SUM(C10:C12)</f>
        <v>254205</v>
      </c>
      <c r="D9" s="102">
        <f t="shared" si="0"/>
        <v>637277</v>
      </c>
      <c r="E9" s="102">
        <f t="shared" si="0"/>
        <v>676243</v>
      </c>
      <c r="F9" s="102">
        <f t="shared" si="0"/>
        <v>645159</v>
      </c>
      <c r="G9" s="102">
        <f t="shared" si="0"/>
        <v>1026420</v>
      </c>
      <c r="H9" s="102">
        <f t="shared" si="0"/>
        <v>1256877</v>
      </c>
      <c r="I9" s="102">
        <f>SUM(I10:I12)</f>
        <v>842182</v>
      </c>
      <c r="J9" s="102">
        <f>SUM(J10:J12)</f>
        <v>1129766</v>
      </c>
      <c r="K9" s="102">
        <v>1037869</v>
      </c>
    </row>
    <row r="10" spans="1:11" ht="12">
      <c r="A10" s="134" t="s">
        <v>45</v>
      </c>
      <c r="B10" s="134" t="s">
        <v>332</v>
      </c>
      <c r="C10" s="102">
        <v>0</v>
      </c>
      <c r="D10" s="102">
        <v>48166</v>
      </c>
      <c r="E10" s="102">
        <v>47446</v>
      </c>
      <c r="F10" s="102">
        <v>50290</v>
      </c>
      <c r="G10" s="102">
        <v>44884</v>
      </c>
      <c r="H10" s="102">
        <v>45039</v>
      </c>
      <c r="I10" s="102">
        <v>56881</v>
      </c>
      <c r="J10" s="102">
        <v>55353</v>
      </c>
      <c r="K10" s="102">
        <v>48153</v>
      </c>
    </row>
    <row r="11" spans="1:11" ht="24">
      <c r="A11" s="134" t="s">
        <v>333</v>
      </c>
      <c r="B11" s="134" t="s">
        <v>334</v>
      </c>
      <c r="C11" s="102">
        <v>254205</v>
      </c>
      <c r="D11" s="102">
        <v>448155</v>
      </c>
      <c r="E11" s="102">
        <v>519950</v>
      </c>
      <c r="F11" s="102">
        <v>528384</v>
      </c>
      <c r="G11" s="102">
        <v>731252</v>
      </c>
      <c r="H11" s="102">
        <v>414429</v>
      </c>
      <c r="I11" s="102">
        <v>711642</v>
      </c>
      <c r="J11" s="102">
        <v>1023868</v>
      </c>
      <c r="K11" s="102">
        <v>784277</v>
      </c>
    </row>
    <row r="12" spans="1:11" ht="12">
      <c r="A12" s="134" t="s">
        <v>336</v>
      </c>
      <c r="B12" s="134" t="s">
        <v>337</v>
      </c>
      <c r="C12" s="102">
        <v>0</v>
      </c>
      <c r="D12" s="102">
        <v>140956</v>
      </c>
      <c r="E12" s="102">
        <v>108847</v>
      </c>
      <c r="F12" s="102">
        <v>66485</v>
      </c>
      <c r="G12" s="102">
        <v>250284</v>
      </c>
      <c r="H12" s="102">
        <v>797409</v>
      </c>
      <c r="I12" s="102">
        <v>73659</v>
      </c>
      <c r="J12" s="102">
        <v>50545</v>
      </c>
      <c r="K12" s="102">
        <v>205439</v>
      </c>
    </row>
    <row r="13" spans="1:11" ht="12">
      <c r="A13" s="133" t="s">
        <v>338</v>
      </c>
      <c r="B13" s="133" t="s">
        <v>339</v>
      </c>
      <c r="C13" s="102">
        <v>885880</v>
      </c>
      <c r="D13" s="102">
        <v>516107</v>
      </c>
      <c r="E13" s="102">
        <v>166304</v>
      </c>
      <c r="F13" s="102">
        <v>192167</v>
      </c>
      <c r="G13" s="102">
        <v>125501</v>
      </c>
      <c r="H13" s="102">
        <v>87516</v>
      </c>
      <c r="I13" s="102">
        <v>99864</v>
      </c>
      <c r="J13" s="102">
        <v>8886</v>
      </c>
      <c r="K13" s="102">
        <v>43159</v>
      </c>
    </row>
    <row r="14" spans="1:11" ht="24">
      <c r="A14" s="133" t="s">
        <v>340</v>
      </c>
      <c r="B14" s="133" t="s">
        <v>341</v>
      </c>
      <c r="C14" s="102">
        <v>0</v>
      </c>
      <c r="D14" s="102">
        <v>0</v>
      </c>
      <c r="E14" s="102">
        <v>0</v>
      </c>
      <c r="F14" s="102">
        <v>0</v>
      </c>
      <c r="G14" s="102">
        <v>0</v>
      </c>
      <c r="H14" s="102">
        <v>0</v>
      </c>
      <c r="I14" s="102">
        <v>0</v>
      </c>
      <c r="J14" s="102">
        <v>0</v>
      </c>
      <c r="K14" s="102">
        <v>0</v>
      </c>
    </row>
    <row r="15" spans="1:11" ht="12">
      <c r="A15" s="133" t="s">
        <v>342</v>
      </c>
      <c r="B15" s="133" t="s">
        <v>133</v>
      </c>
      <c r="C15" s="102">
        <v>265636</v>
      </c>
      <c r="D15" s="102">
        <v>259513</v>
      </c>
      <c r="E15" s="102">
        <v>264462</v>
      </c>
      <c r="F15" s="102">
        <v>263983</v>
      </c>
      <c r="G15" s="102">
        <v>307105</v>
      </c>
      <c r="H15" s="102">
        <v>630743</v>
      </c>
      <c r="I15" s="102">
        <v>928228</v>
      </c>
      <c r="J15" s="102">
        <v>968451</v>
      </c>
      <c r="K15" s="102">
        <v>1008983</v>
      </c>
    </row>
    <row r="16" spans="1:11" ht="12" thickBot="1">
      <c r="A16" s="133" t="s">
        <v>343</v>
      </c>
      <c r="B16" s="133" t="s">
        <v>134</v>
      </c>
      <c r="C16" s="102">
        <v>646394</v>
      </c>
      <c r="D16" s="102">
        <v>812983</v>
      </c>
      <c r="E16" s="102">
        <v>720881</v>
      </c>
      <c r="F16" s="102">
        <v>862817</v>
      </c>
      <c r="G16" s="102">
        <v>844580</v>
      </c>
      <c r="H16" s="102">
        <v>833727</v>
      </c>
      <c r="I16" s="102">
        <v>927846</v>
      </c>
      <c r="J16" s="102">
        <v>1002195</v>
      </c>
      <c r="K16" s="102">
        <v>981047</v>
      </c>
    </row>
    <row r="17" spans="1:12" ht="12" thickBot="1">
      <c r="A17" s="135" t="s">
        <v>40</v>
      </c>
      <c r="B17" s="135" t="s">
        <v>135</v>
      </c>
      <c r="C17" s="21">
        <f aca="true" t="shared" si="1" ref="C17:H17">SUM(C4:C8,C9,C13:C16)</f>
        <v>71141415</v>
      </c>
      <c r="D17" s="21">
        <f t="shared" si="1"/>
        <v>73009283</v>
      </c>
      <c r="E17" s="21">
        <f t="shared" si="1"/>
        <v>72665838</v>
      </c>
      <c r="F17" s="21">
        <f t="shared" si="1"/>
        <v>73408314</v>
      </c>
      <c r="G17" s="21">
        <f t="shared" si="1"/>
        <v>80458914</v>
      </c>
      <c r="H17" s="21">
        <f t="shared" si="1"/>
        <v>82306793</v>
      </c>
      <c r="I17" s="21">
        <f>SUM(I4:I8,I9,I13:I16)</f>
        <v>93670305</v>
      </c>
      <c r="J17" s="21">
        <f>SUM(J4:J8,J9,J13:J16)</f>
        <v>97914135</v>
      </c>
      <c r="K17" s="21">
        <v>98055942</v>
      </c>
      <c r="L17" s="28"/>
    </row>
    <row r="19" spans="1:13" ht="12">
      <c r="A19" s="28"/>
      <c r="B19" s="28"/>
      <c r="C19" s="28"/>
      <c r="D19" s="28"/>
      <c r="E19" s="28"/>
      <c r="F19" s="28"/>
      <c r="G19" s="28"/>
      <c r="H19" s="28"/>
      <c r="I19" s="28"/>
      <c r="J19" s="28"/>
      <c r="K19" s="28"/>
      <c r="M19" s="27"/>
    </row>
    <row r="20" spans="1:11" ht="12">
      <c r="A20" s="105" t="s">
        <v>214</v>
      </c>
      <c r="B20" s="105" t="s">
        <v>215</v>
      </c>
      <c r="C20" s="106" t="s">
        <v>295</v>
      </c>
      <c r="D20" s="106" t="s">
        <v>325</v>
      </c>
      <c r="E20" s="106" t="s">
        <v>379</v>
      </c>
      <c r="F20" s="106" t="s">
        <v>431</v>
      </c>
      <c r="G20" s="106" t="s">
        <v>434</v>
      </c>
      <c r="H20" s="106" t="s">
        <v>438</v>
      </c>
      <c r="I20" s="106" t="s">
        <v>449</v>
      </c>
      <c r="J20" s="106" t="s">
        <v>454</v>
      </c>
      <c r="K20" s="106" t="s">
        <v>460</v>
      </c>
    </row>
    <row r="21" spans="1:11" ht="12">
      <c r="A21" s="136" t="s">
        <v>344</v>
      </c>
      <c r="B21" s="137" t="s">
        <v>345</v>
      </c>
      <c r="C21" s="22">
        <v>190111</v>
      </c>
      <c r="D21" s="22">
        <v>256708</v>
      </c>
      <c r="E21" s="22">
        <v>236119</v>
      </c>
      <c r="F21" s="22">
        <v>157516</v>
      </c>
      <c r="G21" s="22">
        <v>231633</v>
      </c>
      <c r="H21" s="22">
        <v>214804</v>
      </c>
      <c r="I21" s="22">
        <v>232231</v>
      </c>
      <c r="J21" s="22">
        <v>150169</v>
      </c>
      <c r="K21" s="22">
        <v>353000</v>
      </c>
    </row>
    <row r="22" spans="1:11" ht="24">
      <c r="A22" s="136" t="s">
        <v>346</v>
      </c>
      <c r="B22" s="137" t="s">
        <v>347</v>
      </c>
      <c r="C22" s="22">
        <f aca="true" t="shared" si="2" ref="C22:H22">SUM(C23:C27)</f>
        <v>61484830</v>
      </c>
      <c r="D22" s="22">
        <f t="shared" si="2"/>
        <v>63329416</v>
      </c>
      <c r="E22" s="22">
        <f t="shared" si="2"/>
        <v>62502145</v>
      </c>
      <c r="F22" s="22">
        <f t="shared" si="2"/>
        <v>63304899</v>
      </c>
      <c r="G22" s="22">
        <f t="shared" si="2"/>
        <v>69594512</v>
      </c>
      <c r="H22" s="22">
        <f t="shared" si="2"/>
        <v>71038795</v>
      </c>
      <c r="I22" s="22">
        <f>SUM(I23:I27)</f>
        <v>81873385</v>
      </c>
      <c r="J22" s="22">
        <f>SUM(J23:J27)</f>
        <v>85241599</v>
      </c>
      <c r="K22" s="22">
        <v>85853762</v>
      </c>
    </row>
    <row r="23" spans="1:11" ht="24">
      <c r="A23" s="138" t="s">
        <v>348</v>
      </c>
      <c r="B23" s="139" t="s">
        <v>349</v>
      </c>
      <c r="C23" s="22">
        <v>2353131</v>
      </c>
      <c r="D23" s="22">
        <v>1981886</v>
      </c>
      <c r="E23" s="22">
        <v>1165688</v>
      </c>
      <c r="F23" s="22">
        <v>1630516</v>
      </c>
      <c r="G23" s="22">
        <v>1788857</v>
      </c>
      <c r="H23" s="22">
        <v>1868210</v>
      </c>
      <c r="I23" s="22">
        <v>1908263</v>
      </c>
      <c r="J23" s="22">
        <v>1756132</v>
      </c>
      <c r="K23" s="22">
        <v>1578848</v>
      </c>
    </row>
    <row r="24" spans="1:11" ht="12">
      <c r="A24" s="138" t="s">
        <v>350</v>
      </c>
      <c r="B24" s="139" t="s">
        <v>137</v>
      </c>
      <c r="C24" s="22">
        <v>57273255</v>
      </c>
      <c r="D24" s="22">
        <v>59473880</v>
      </c>
      <c r="E24" s="22">
        <v>59831479</v>
      </c>
      <c r="F24" s="22">
        <v>60222668</v>
      </c>
      <c r="G24" s="22">
        <v>66243769</v>
      </c>
      <c r="H24" s="22">
        <v>66672620</v>
      </c>
      <c r="I24" s="22">
        <v>76827811</v>
      </c>
      <c r="J24" s="22">
        <v>80341143</v>
      </c>
      <c r="K24" s="22">
        <v>81454765</v>
      </c>
    </row>
    <row r="25" spans="1:11" ht="12">
      <c r="A25" s="138" t="s">
        <v>336</v>
      </c>
      <c r="B25" s="139" t="s">
        <v>337</v>
      </c>
      <c r="C25" s="22">
        <v>0</v>
      </c>
      <c r="D25" s="22">
        <v>0</v>
      </c>
      <c r="E25" s="22">
        <v>94285</v>
      </c>
      <c r="F25" s="22">
        <v>11272</v>
      </c>
      <c r="G25" s="22">
        <v>50324</v>
      </c>
      <c r="H25" s="22">
        <v>55759</v>
      </c>
      <c r="I25" s="22">
        <v>20990</v>
      </c>
      <c r="J25" s="22">
        <v>52036</v>
      </c>
      <c r="K25" s="22">
        <v>90712</v>
      </c>
    </row>
    <row r="26" spans="1:11" ht="12">
      <c r="A26" s="138" t="s">
        <v>351</v>
      </c>
      <c r="B26" s="139" t="s">
        <v>352</v>
      </c>
      <c r="C26" s="22">
        <v>1156473</v>
      </c>
      <c r="D26" s="22">
        <v>1164585</v>
      </c>
      <c r="E26" s="22">
        <v>708893</v>
      </c>
      <c r="F26" s="22">
        <v>731445</v>
      </c>
      <c r="G26" s="22">
        <v>809679</v>
      </c>
      <c r="H26" s="22">
        <v>897591</v>
      </c>
      <c r="I26" s="22">
        <v>1469990</v>
      </c>
      <c r="J26" s="22">
        <v>1447129</v>
      </c>
      <c r="K26" s="22">
        <v>1183232</v>
      </c>
    </row>
    <row r="27" spans="1:11" ht="12">
      <c r="A27" s="138" t="s">
        <v>48</v>
      </c>
      <c r="B27" s="139" t="s">
        <v>142</v>
      </c>
      <c r="C27" s="22">
        <v>701971</v>
      </c>
      <c r="D27" s="22">
        <v>709065</v>
      </c>
      <c r="E27" s="22">
        <v>701800</v>
      </c>
      <c r="F27" s="22">
        <v>708998</v>
      </c>
      <c r="G27" s="22">
        <v>701883</v>
      </c>
      <c r="H27" s="22">
        <v>1544615</v>
      </c>
      <c r="I27" s="22">
        <v>1646331</v>
      </c>
      <c r="J27" s="22">
        <v>1645159</v>
      </c>
      <c r="K27" s="22">
        <v>1546205</v>
      </c>
    </row>
    <row r="28" spans="1:11" ht="12">
      <c r="A28" s="136" t="s">
        <v>338</v>
      </c>
      <c r="B28" s="137" t="s">
        <v>339</v>
      </c>
      <c r="C28" s="22">
        <v>176853</v>
      </c>
      <c r="D28" s="22">
        <v>193014</v>
      </c>
      <c r="E28" s="22">
        <v>506560</v>
      </c>
      <c r="F28" s="22">
        <v>358955</v>
      </c>
      <c r="G28" s="22">
        <v>376811</v>
      </c>
      <c r="H28" s="22">
        <v>367337</v>
      </c>
      <c r="I28" s="22">
        <v>339276</v>
      </c>
      <c r="J28" s="22">
        <v>677936</v>
      </c>
      <c r="K28" s="22">
        <v>426847</v>
      </c>
    </row>
    <row r="29" spans="1:11" ht="12">
      <c r="A29" s="136" t="s">
        <v>353</v>
      </c>
      <c r="B29" s="137" t="s">
        <v>354</v>
      </c>
      <c r="C29" s="22">
        <v>67752</v>
      </c>
      <c r="D29" s="22">
        <v>103718</v>
      </c>
      <c r="E29" s="22">
        <v>116115</v>
      </c>
      <c r="F29" s="22">
        <v>120132</v>
      </c>
      <c r="G29" s="22">
        <v>112452</v>
      </c>
      <c r="H29" s="22">
        <v>104881</v>
      </c>
      <c r="I29" s="22">
        <v>108335</v>
      </c>
      <c r="J29" s="22">
        <v>111059</v>
      </c>
      <c r="K29" s="22">
        <v>304726</v>
      </c>
    </row>
    <row r="30" spans="1:11" ht="12" thickBot="1">
      <c r="A30" s="136" t="s">
        <v>355</v>
      </c>
      <c r="B30" s="137" t="s">
        <v>141</v>
      </c>
      <c r="C30" s="22">
        <v>1449270</v>
      </c>
      <c r="D30" s="22">
        <v>1394490</v>
      </c>
      <c r="E30" s="22">
        <v>1397199</v>
      </c>
      <c r="F30" s="22">
        <v>1355412</v>
      </c>
      <c r="G30" s="22">
        <v>1759120</v>
      </c>
      <c r="H30" s="22">
        <v>2063784</v>
      </c>
      <c r="I30" s="22">
        <v>2412881</v>
      </c>
      <c r="J30" s="22">
        <v>2811936</v>
      </c>
      <c r="K30" s="22">
        <v>2176088</v>
      </c>
    </row>
    <row r="31" spans="1:11" ht="12" thickBot="1">
      <c r="A31" s="135" t="s">
        <v>49</v>
      </c>
      <c r="B31" s="140" t="s">
        <v>143</v>
      </c>
      <c r="C31" s="25">
        <f aca="true" t="shared" si="3" ref="C31:H31">SUM(C21:C22,C28:C30)</f>
        <v>63368816</v>
      </c>
      <c r="D31" s="25">
        <f t="shared" si="3"/>
        <v>65277346</v>
      </c>
      <c r="E31" s="25">
        <f t="shared" si="3"/>
        <v>64758138</v>
      </c>
      <c r="F31" s="25">
        <f t="shared" si="3"/>
        <v>65296914</v>
      </c>
      <c r="G31" s="25">
        <f t="shared" si="3"/>
        <v>72074528</v>
      </c>
      <c r="H31" s="25">
        <f t="shared" si="3"/>
        <v>73789601</v>
      </c>
      <c r="I31" s="25">
        <f>SUM(I21:I22,I28:I30)</f>
        <v>84966108</v>
      </c>
      <c r="J31" s="25">
        <f>SUM(J21:J22,J28:J30)</f>
        <v>88992699</v>
      </c>
      <c r="K31" s="25">
        <v>89114423</v>
      </c>
    </row>
    <row r="32" spans="1:11" ht="12">
      <c r="A32" s="141" t="s">
        <v>50</v>
      </c>
      <c r="B32" s="142" t="s">
        <v>144</v>
      </c>
      <c r="C32" s="26"/>
      <c r="D32" s="26"/>
      <c r="E32" s="26"/>
      <c r="F32" s="26"/>
      <c r="G32" s="26"/>
      <c r="H32" s="26"/>
      <c r="I32" s="26"/>
      <c r="J32" s="26"/>
      <c r="K32" s="26"/>
    </row>
    <row r="33" spans="1:11" ht="12">
      <c r="A33" s="133" t="s">
        <v>356</v>
      </c>
      <c r="B33" s="143" t="s">
        <v>145</v>
      </c>
      <c r="C33" s="24">
        <v>1213117</v>
      </c>
      <c r="D33" s="24">
        <v>1213117</v>
      </c>
      <c r="E33" s="24">
        <v>1213117</v>
      </c>
      <c r="F33" s="24">
        <v>1213117</v>
      </c>
      <c r="G33" s="24">
        <v>1213117</v>
      </c>
      <c r="H33" s="24">
        <v>1213117</v>
      </c>
      <c r="I33" s="24">
        <v>1213117</v>
      </c>
      <c r="J33" s="24">
        <v>1213117</v>
      </c>
      <c r="K33" s="24">
        <v>1213117</v>
      </c>
    </row>
    <row r="34" spans="1:11" ht="12">
      <c r="A34" s="133" t="s">
        <v>52</v>
      </c>
      <c r="B34" s="143" t="s">
        <v>146</v>
      </c>
      <c r="C34" s="24">
        <v>1147502</v>
      </c>
      <c r="D34" s="24">
        <v>1147502</v>
      </c>
      <c r="E34" s="24">
        <v>1147502</v>
      </c>
      <c r="F34" s="24">
        <v>1147502</v>
      </c>
      <c r="G34" s="24">
        <v>1147502</v>
      </c>
      <c r="H34" s="24">
        <v>1147502</v>
      </c>
      <c r="I34" s="24">
        <v>1147502</v>
      </c>
      <c r="J34" s="24">
        <v>1147502</v>
      </c>
      <c r="K34" s="24">
        <v>1147502</v>
      </c>
    </row>
    <row r="35" spans="1:11" ht="12">
      <c r="A35" s="133" t="s">
        <v>357</v>
      </c>
      <c r="B35" s="143" t="s">
        <v>358</v>
      </c>
      <c r="C35" s="24">
        <v>-34795</v>
      </c>
      <c r="D35" s="24">
        <v>26618</v>
      </c>
      <c r="E35" s="24">
        <v>9712</v>
      </c>
      <c r="F35" s="24">
        <v>13223</v>
      </c>
      <c r="G35" s="24">
        <v>73692</v>
      </c>
      <c r="H35" s="24">
        <v>46532</v>
      </c>
      <c r="I35" s="24">
        <v>59880</v>
      </c>
      <c r="J35" s="24">
        <v>76979</v>
      </c>
      <c r="K35" s="24">
        <v>70093</v>
      </c>
    </row>
    <row r="36" spans="1:11" ht="12">
      <c r="A36" s="133" t="s">
        <v>54</v>
      </c>
      <c r="B36" s="143" t="s">
        <v>148</v>
      </c>
      <c r="C36" s="24">
        <v>5446775</v>
      </c>
      <c r="D36" s="24">
        <v>5344700</v>
      </c>
      <c r="E36" s="24">
        <v>5537369</v>
      </c>
      <c r="F36" s="24">
        <v>5737558</v>
      </c>
      <c r="G36" s="24">
        <v>5950075</v>
      </c>
      <c r="H36" s="24">
        <v>6110041</v>
      </c>
      <c r="I36" s="24">
        <v>6283698</v>
      </c>
      <c r="J36" s="24">
        <v>6483838</v>
      </c>
      <c r="K36" s="24">
        <v>6510807</v>
      </c>
    </row>
    <row r="37" spans="1:11" ht="24">
      <c r="A37" s="133" t="s">
        <v>55</v>
      </c>
      <c r="B37" s="143" t="s">
        <v>149</v>
      </c>
      <c r="C37" s="24">
        <v>7772599</v>
      </c>
      <c r="D37" s="24">
        <f>SUM(D33:D36)</f>
        <v>7731937</v>
      </c>
      <c r="E37" s="24">
        <f>SUM(E33:E36)</f>
        <v>7907700</v>
      </c>
      <c r="F37" s="24">
        <f>SUM(F33:F36)</f>
        <v>8111400</v>
      </c>
      <c r="G37" s="24">
        <v>8384386</v>
      </c>
      <c r="H37" s="24">
        <v>8517192</v>
      </c>
      <c r="I37" s="24">
        <f>+I36+I35+I34+I33</f>
        <v>8704197</v>
      </c>
      <c r="J37" s="24">
        <f>+J36+J35+J34+J33</f>
        <v>8921436</v>
      </c>
      <c r="K37" s="24">
        <v>8941519</v>
      </c>
    </row>
    <row r="38" spans="1:11" ht="12" thickBot="1">
      <c r="A38" s="133" t="s">
        <v>19</v>
      </c>
      <c r="B38" s="143" t="s">
        <v>150</v>
      </c>
      <c r="C38" s="24">
        <v>0</v>
      </c>
      <c r="D38" s="24">
        <v>0</v>
      </c>
      <c r="E38" s="24">
        <v>0</v>
      </c>
      <c r="F38" s="24">
        <v>0</v>
      </c>
      <c r="G38" s="24">
        <v>0</v>
      </c>
      <c r="H38" s="24">
        <v>0</v>
      </c>
      <c r="I38" s="24">
        <v>0</v>
      </c>
      <c r="J38" s="24">
        <v>0</v>
      </c>
      <c r="K38" s="24">
        <v>0</v>
      </c>
    </row>
    <row r="39" spans="1:11" ht="12" thickBot="1">
      <c r="A39" s="135" t="s">
        <v>56</v>
      </c>
      <c r="B39" s="140" t="s">
        <v>151</v>
      </c>
      <c r="C39" s="25">
        <f aca="true" t="shared" si="4" ref="C39:H39">+C38+C37</f>
        <v>7772599</v>
      </c>
      <c r="D39" s="25">
        <f t="shared" si="4"/>
        <v>7731937</v>
      </c>
      <c r="E39" s="25">
        <f t="shared" si="4"/>
        <v>7907700</v>
      </c>
      <c r="F39" s="25">
        <f t="shared" si="4"/>
        <v>8111400</v>
      </c>
      <c r="G39" s="25">
        <f t="shared" si="4"/>
        <v>8384386</v>
      </c>
      <c r="H39" s="25">
        <f t="shared" si="4"/>
        <v>8517192</v>
      </c>
      <c r="I39" s="25">
        <f>+I38+I37</f>
        <v>8704197</v>
      </c>
      <c r="J39" s="25">
        <f>+J38+J37</f>
        <v>8921436</v>
      </c>
      <c r="K39" s="25">
        <v>8941519</v>
      </c>
    </row>
    <row r="40" spans="1:11" ht="12" thickBot="1">
      <c r="A40" s="135" t="s">
        <v>57</v>
      </c>
      <c r="B40" s="140" t="s">
        <v>152</v>
      </c>
      <c r="C40" s="21">
        <f aca="true" t="shared" si="5" ref="C40:H40">+C39+C31</f>
        <v>71141415</v>
      </c>
      <c r="D40" s="21">
        <f t="shared" si="5"/>
        <v>73009283</v>
      </c>
      <c r="E40" s="21">
        <f t="shared" si="5"/>
        <v>72665838</v>
      </c>
      <c r="F40" s="21">
        <f t="shared" si="5"/>
        <v>73408314</v>
      </c>
      <c r="G40" s="21">
        <f t="shared" si="5"/>
        <v>80458914</v>
      </c>
      <c r="H40" s="21">
        <f t="shared" si="5"/>
        <v>82306793</v>
      </c>
      <c r="I40" s="21">
        <f>+I39+I31</f>
        <v>93670305</v>
      </c>
      <c r="J40" s="21">
        <f>+J39+J31</f>
        <v>97914135</v>
      </c>
      <c r="K40" s="21">
        <v>98055942</v>
      </c>
    </row>
    <row r="41" spans="3:11" ht="12">
      <c r="C41" s="28"/>
      <c r="D41" s="28"/>
      <c r="E41" s="28"/>
      <c r="F41" s="28"/>
      <c r="G41" s="28"/>
      <c r="H41" s="28"/>
      <c r="I41" s="28"/>
      <c r="J41" s="28"/>
      <c r="K41" s="28"/>
    </row>
    <row r="44" spans="5:11" ht="12">
      <c r="E44" s="28"/>
      <c r="F44" s="28"/>
      <c r="G44" s="28"/>
      <c r="H44" s="28"/>
      <c r="I44" s="28"/>
      <c r="J44" s="28"/>
      <c r="K44" s="28"/>
    </row>
  </sheetData>
  <sheetProtection/>
  <printOptions/>
  <pageMargins left="0.5118110236220472" right="0.5118110236220472" top="0.5511811023622047"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80" zoomScaleNormal="80" zoomScalePageLayoutView="0" workbookViewId="0" topLeftCell="A1">
      <selection activeCell="A1" sqref="A1"/>
    </sheetView>
  </sheetViews>
  <sheetFormatPr defaultColWidth="8.75390625" defaultRowHeight="16.5" outlineLevelCol="1"/>
  <cols>
    <col min="1" max="1" width="31.125" style="1" customWidth="1"/>
    <col min="2" max="2" width="38.25390625" style="1" customWidth="1"/>
    <col min="3" max="9" width="10.875" style="1" hidden="1" customWidth="1" outlineLevel="1"/>
    <col min="10" max="10" width="12.375" style="1" hidden="1" customWidth="1" outlineLevel="1"/>
    <col min="11" max="11" width="12.375" style="1" customWidth="1" collapsed="1"/>
    <col min="12" max="18" width="12.25390625" style="1" customWidth="1"/>
    <col min="19" max="16384" width="8.75390625" style="1" customWidth="1"/>
  </cols>
  <sheetData>
    <row r="1" ht="28.5" customHeight="1" thickBot="1">
      <c r="A1" s="86" t="s">
        <v>196</v>
      </c>
    </row>
    <row r="2" spans="1:18" ht="12" thickBot="1">
      <c r="A2" s="31" t="s">
        <v>212</v>
      </c>
      <c r="B2" s="31" t="s">
        <v>213</v>
      </c>
      <c r="C2" s="33" t="s">
        <v>199</v>
      </c>
      <c r="D2" s="33" t="s">
        <v>202</v>
      </c>
      <c r="E2" s="33" t="s">
        <v>207</v>
      </c>
      <c r="F2" s="33" t="s">
        <v>224</v>
      </c>
      <c r="G2" s="33" t="s">
        <v>231</v>
      </c>
      <c r="H2" s="33" t="s">
        <v>247</v>
      </c>
      <c r="I2" s="33" t="s">
        <v>252</v>
      </c>
      <c r="J2" s="33" t="s">
        <v>255</v>
      </c>
      <c r="K2" s="33" t="s">
        <v>257</v>
      </c>
      <c r="L2" s="33" t="s">
        <v>265</v>
      </c>
      <c r="M2" s="33" t="s">
        <v>266</v>
      </c>
      <c r="N2" s="33" t="s">
        <v>272</v>
      </c>
      <c r="O2" s="33" t="s">
        <v>274</v>
      </c>
      <c r="P2" s="33" t="s">
        <v>285</v>
      </c>
      <c r="Q2" s="33" t="s">
        <v>290</v>
      </c>
      <c r="R2" s="33" t="s">
        <v>295</v>
      </c>
    </row>
    <row r="3" spans="1:18" ht="18" customHeight="1">
      <c r="A3" s="32" t="s">
        <v>31</v>
      </c>
      <c r="B3" s="32" t="s">
        <v>126</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127</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25" customHeight="1">
      <c r="A5" s="32" t="s">
        <v>33</v>
      </c>
      <c r="B5" s="32" t="s">
        <v>260</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ht="12">
      <c r="A6" s="32" t="s">
        <v>34</v>
      </c>
      <c r="B6" s="32" t="s">
        <v>128</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ht="12">
      <c r="A7" s="32" t="s">
        <v>35</v>
      </c>
      <c r="B7" s="32" t="s">
        <v>129</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ht="12">
      <c r="A8" s="32" t="s">
        <v>36</v>
      </c>
      <c r="B8" s="32" t="s">
        <v>130</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6.5" customHeight="1">
      <c r="A9" s="32" t="s">
        <v>37</v>
      </c>
      <c r="B9" s="32" t="s">
        <v>131</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 customHeight="1">
      <c r="A10" s="32" t="s">
        <v>38</v>
      </c>
      <c r="B10" s="32" t="s">
        <v>132</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133</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 thickBot="1">
      <c r="A12" s="32" t="s">
        <v>39</v>
      </c>
      <c r="B12" s="32" t="s">
        <v>134</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 thickBot="1">
      <c r="A13" s="31" t="s">
        <v>40</v>
      </c>
      <c r="B13" s="31" t="s">
        <v>135</v>
      </c>
      <c r="C13" s="21">
        <f aca="true" t="shared" si="0" ref="C13:H13">SUM(C3:C12)</f>
        <v>57886614</v>
      </c>
      <c r="D13" s="21">
        <f t="shared" si="0"/>
        <v>59230923</v>
      </c>
      <c r="E13" s="21">
        <f t="shared" si="0"/>
        <v>60658262</v>
      </c>
      <c r="F13" s="21">
        <f t="shared" si="0"/>
        <v>60740482</v>
      </c>
      <c r="G13" s="21">
        <f t="shared" si="0"/>
        <v>64054225</v>
      </c>
      <c r="H13" s="21">
        <f t="shared" si="0"/>
        <v>68876823</v>
      </c>
      <c r="I13" s="21">
        <f aca="true" t="shared" si="1" ref="I13:O13">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ht="12">
      <c r="A14" s="19"/>
      <c r="B14" s="19"/>
      <c r="C14" s="60"/>
      <c r="D14" s="60"/>
      <c r="E14" s="60"/>
      <c r="F14" s="60"/>
      <c r="G14" s="60"/>
      <c r="H14" s="60"/>
      <c r="I14" s="60"/>
      <c r="J14" s="60"/>
      <c r="K14" s="60"/>
      <c r="L14" s="60"/>
      <c r="M14" s="60"/>
      <c r="N14" s="60"/>
      <c r="O14" s="60"/>
      <c r="P14" s="60"/>
      <c r="Q14" s="60"/>
      <c r="R14" s="60"/>
    </row>
    <row r="15" spans="1:18" ht="12" thickBot="1">
      <c r="A15" s="19"/>
      <c r="B15" s="19"/>
      <c r="C15" s="60"/>
      <c r="D15" s="60"/>
      <c r="E15" s="60"/>
      <c r="F15" s="60"/>
      <c r="G15" s="60"/>
      <c r="H15" s="60"/>
      <c r="I15" s="60"/>
      <c r="J15" s="60"/>
      <c r="K15" s="60"/>
      <c r="L15" s="60"/>
      <c r="M15" s="60"/>
      <c r="N15" s="60"/>
      <c r="O15" s="60"/>
      <c r="P15" s="60"/>
      <c r="Q15" s="60"/>
      <c r="R15" s="60"/>
    </row>
    <row r="16" spans="1:18" ht="12" thickBot="1">
      <c r="A16" s="31" t="s">
        <v>214</v>
      </c>
      <c r="B16" s="31" t="s">
        <v>215</v>
      </c>
      <c r="C16" s="33" t="s">
        <v>199</v>
      </c>
      <c r="D16" s="33" t="s">
        <v>202</v>
      </c>
      <c r="E16" s="33" t="s">
        <v>207</v>
      </c>
      <c r="F16" s="33" t="s">
        <v>224</v>
      </c>
      <c r="G16" s="33" t="s">
        <v>231</v>
      </c>
      <c r="H16" s="33" t="s">
        <v>247</v>
      </c>
      <c r="I16" s="33" t="s">
        <v>252</v>
      </c>
      <c r="J16" s="33" t="s">
        <v>255</v>
      </c>
      <c r="K16" s="33" t="s">
        <v>257</v>
      </c>
      <c r="L16" s="33" t="s">
        <v>265</v>
      </c>
      <c r="M16" s="33" t="s">
        <v>266</v>
      </c>
      <c r="N16" s="33" t="s">
        <v>272</v>
      </c>
      <c r="O16" s="33" t="s">
        <v>274</v>
      </c>
      <c r="P16" s="33" t="s">
        <v>285</v>
      </c>
      <c r="Q16" s="33" t="s">
        <v>290</v>
      </c>
      <c r="R16" s="33" t="s">
        <v>295</v>
      </c>
    </row>
    <row r="17" spans="1:18" ht="12">
      <c r="A17" s="32" t="s">
        <v>42</v>
      </c>
      <c r="B17" s="34" t="s">
        <v>136</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262</v>
      </c>
      <c r="B18" s="32" t="s">
        <v>261</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ht="12">
      <c r="A19" s="32" t="s">
        <v>34</v>
      </c>
      <c r="B19" s="34" t="s">
        <v>128</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ht="12">
      <c r="A20" s="32" t="s">
        <v>43</v>
      </c>
      <c r="B20" s="34" t="s">
        <v>137</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138</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139</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ht="12">
      <c r="A23" s="32" t="s">
        <v>46</v>
      </c>
      <c r="B23" s="34" t="s">
        <v>140</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ht="12">
      <c r="A24" s="32" t="s">
        <v>48</v>
      </c>
      <c r="B24" s="35" t="s">
        <v>142</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 thickBot="1">
      <c r="A25" s="32" t="s">
        <v>47</v>
      </c>
      <c r="B25" s="32" t="s">
        <v>141</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 thickBot="1">
      <c r="A26" s="31" t="s">
        <v>49</v>
      </c>
      <c r="B26" s="31" t="s">
        <v>143</v>
      </c>
      <c r="C26" s="25">
        <f aca="true" t="shared" si="2" ref="C26:H26">SUM(C17:C25)</f>
        <v>52372267</v>
      </c>
      <c r="D26" s="25">
        <f t="shared" si="2"/>
        <v>53795965</v>
      </c>
      <c r="E26" s="25">
        <f t="shared" si="2"/>
        <v>55002263</v>
      </c>
      <c r="F26" s="25">
        <f t="shared" si="2"/>
        <v>54975003</v>
      </c>
      <c r="G26" s="25">
        <f t="shared" si="2"/>
        <v>58211815</v>
      </c>
      <c r="H26" s="25">
        <f t="shared" si="2"/>
        <v>62853515</v>
      </c>
      <c r="I26" s="25">
        <f aca="true" t="shared" si="3" ref="I26:O26">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ht="12">
      <c r="A27" s="36" t="s">
        <v>50</v>
      </c>
      <c r="B27" s="36" t="s">
        <v>144</v>
      </c>
      <c r="C27" s="26"/>
      <c r="D27" s="26"/>
      <c r="E27" s="26"/>
      <c r="F27" s="26"/>
      <c r="G27" s="26"/>
      <c r="H27" s="26"/>
      <c r="I27" s="26"/>
      <c r="J27" s="26"/>
      <c r="K27" s="26"/>
      <c r="L27" s="26"/>
      <c r="M27" s="26"/>
      <c r="N27" s="26"/>
      <c r="O27" s="26"/>
      <c r="P27" s="26"/>
      <c r="Q27" s="26"/>
      <c r="R27" s="26"/>
    </row>
    <row r="28" spans="1:18" ht="12">
      <c r="A28" s="32" t="s">
        <v>51</v>
      </c>
      <c r="B28" s="32" t="s">
        <v>145</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ht="12">
      <c r="A29" s="32" t="s">
        <v>52</v>
      </c>
      <c r="B29" s="32" t="s">
        <v>146</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ht="12">
      <c r="A30" s="32" t="s">
        <v>53</v>
      </c>
      <c r="B30" s="32" t="s">
        <v>147</v>
      </c>
      <c r="C30" s="24">
        <v>-136457</v>
      </c>
      <c r="D30" s="62">
        <v>-112576</v>
      </c>
      <c r="E30" s="62">
        <v>-64719</v>
      </c>
      <c r="F30" s="62">
        <v>-112911</v>
      </c>
      <c r="G30" s="62">
        <v>-198549</v>
      </c>
      <c r="H30" s="62">
        <v>-182889</v>
      </c>
      <c r="I30" s="62">
        <v>-225182</v>
      </c>
      <c r="J30" s="24">
        <v>18250</v>
      </c>
      <c r="K30" s="24">
        <v>87600</v>
      </c>
      <c r="L30" s="24">
        <v>-133214</v>
      </c>
      <c r="M30" s="24">
        <v>-142782</v>
      </c>
      <c r="N30" s="24">
        <v>-184962</v>
      </c>
      <c r="O30" s="24">
        <v>-123135</v>
      </c>
      <c r="P30" s="24">
        <v>-100495</v>
      </c>
      <c r="Q30" s="24">
        <v>-33693</v>
      </c>
      <c r="R30" s="24">
        <v>-34795</v>
      </c>
    </row>
    <row r="31" spans="1:18" ht="12">
      <c r="A31" s="32" t="s">
        <v>54</v>
      </c>
      <c r="B31" s="32" t="s">
        <v>148</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149</v>
      </c>
      <c r="C32" s="24">
        <v>5514347</v>
      </c>
      <c r="D32" s="24">
        <f>+D31+D30+D29+D28</f>
        <v>5434958</v>
      </c>
      <c r="E32" s="24">
        <v>5655999</v>
      </c>
      <c r="F32" s="24">
        <f aca="true" t="shared" si="4" ref="F32:L32">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5.75" customHeight="1" thickBot="1">
      <c r="A33" s="32" t="s">
        <v>19</v>
      </c>
      <c r="B33" s="32" t="s">
        <v>150</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 thickBot="1">
      <c r="A34" s="31" t="s">
        <v>56</v>
      </c>
      <c r="B34" s="31" t="s">
        <v>151</v>
      </c>
      <c r="C34" s="25">
        <f aca="true" t="shared" si="5" ref="C34:H34">+C33+C32</f>
        <v>5514347</v>
      </c>
      <c r="D34" s="25">
        <f t="shared" si="5"/>
        <v>5434958</v>
      </c>
      <c r="E34" s="25">
        <f t="shared" si="5"/>
        <v>5655999</v>
      </c>
      <c r="F34" s="25">
        <f t="shared" si="5"/>
        <v>5765479</v>
      </c>
      <c r="G34" s="25">
        <f t="shared" si="5"/>
        <v>5842410</v>
      </c>
      <c r="H34" s="25">
        <f t="shared" si="5"/>
        <v>6023308</v>
      </c>
      <c r="I34" s="25">
        <f aca="true" t="shared" si="6" ref="I34:O34">+I33+I32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 thickBot="1">
      <c r="A35" s="31" t="s">
        <v>57</v>
      </c>
      <c r="B35" s="31" t="s">
        <v>152</v>
      </c>
      <c r="C35" s="21">
        <f aca="true" t="shared" si="7" ref="C35:H35">+C34+C26</f>
        <v>57886614</v>
      </c>
      <c r="D35" s="21">
        <f t="shared" si="7"/>
        <v>59230923</v>
      </c>
      <c r="E35" s="21">
        <f t="shared" si="7"/>
        <v>60658262</v>
      </c>
      <c r="F35" s="21">
        <f t="shared" si="7"/>
        <v>60740482</v>
      </c>
      <c r="G35" s="21">
        <f t="shared" si="7"/>
        <v>64054225</v>
      </c>
      <c r="H35" s="21">
        <f t="shared" si="7"/>
        <v>68876823</v>
      </c>
      <c r="I35" s="21">
        <f aca="true" t="shared" si="8" ref="I35:O35">+I34+I26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2:18" ht="12">
      <c r="L36" s="28"/>
      <c r="M36" s="28"/>
      <c r="N36" s="28"/>
      <c r="O36" s="28"/>
      <c r="P36" s="28"/>
      <c r="Q36" s="28"/>
      <c r="R36" s="28"/>
    </row>
    <row r="37" spans="12:18" ht="12">
      <c r="L37" s="28"/>
      <c r="M37" s="28"/>
      <c r="N37" s="28"/>
      <c r="O37" s="28"/>
      <c r="P37" s="28"/>
      <c r="Q37" s="28"/>
      <c r="R37" s="28"/>
    </row>
    <row r="38" spans="12:18" ht="12">
      <c r="L38" s="28"/>
      <c r="M38" s="28"/>
      <c r="N38" s="28"/>
      <c r="O38" s="28"/>
      <c r="P38" s="28"/>
      <c r="Q38" s="28"/>
      <c r="R38" s="28"/>
    </row>
    <row r="39" spans="12:18" ht="12">
      <c r="L39" s="28"/>
      <c r="M39" s="28"/>
      <c r="N39" s="28"/>
      <c r="O39" s="28"/>
      <c r="P39" s="28"/>
      <c r="Q39" s="28"/>
      <c r="R39" s="28"/>
    </row>
    <row r="40" spans="12:18" ht="12">
      <c r="L40" s="28"/>
      <c r="M40" s="28"/>
      <c r="N40" s="28"/>
      <c r="O40" s="28"/>
      <c r="P40" s="28"/>
      <c r="Q40" s="28"/>
      <c r="R40" s="28"/>
    </row>
    <row r="43" spans="12:18" ht="12">
      <c r="L43" s="28"/>
      <c r="M43" s="28"/>
      <c r="N43" s="28"/>
      <c r="O43" s="28"/>
      <c r="P43" s="28"/>
      <c r="Q43" s="28"/>
      <c r="R43" s="28"/>
    </row>
  </sheetData>
  <sheetProtection/>
  <printOptions/>
  <pageMargins left="0.5118110236220472" right="0.5118110236220472" top="0.5511811023622047" bottom="0.5511811023622047" header="0.31496062992125984" footer="0.31496062992125984"/>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AG65"/>
  <sheetViews>
    <sheetView zoomScale="80" zoomScaleNormal="80" zoomScalePageLayoutView="0" workbookViewId="0" topLeftCell="A1">
      <selection activeCell="A1" sqref="A1"/>
    </sheetView>
  </sheetViews>
  <sheetFormatPr defaultColWidth="8.75390625" defaultRowHeight="16.5" outlineLevelCol="1"/>
  <cols>
    <col min="1" max="1" width="26.625" style="1" customWidth="1"/>
    <col min="2" max="2" width="33.125" style="1" customWidth="1"/>
    <col min="3" max="3" width="10.75390625" style="1" hidden="1" customWidth="1" outlineLevel="1"/>
    <col min="4" max="4" width="10.375" style="1" hidden="1" customWidth="1" outlineLevel="1"/>
    <col min="5" max="5" width="10.00390625" style="1" hidden="1" customWidth="1" outlineLevel="1"/>
    <col min="6" max="6" width="12.25390625" style="1" hidden="1" customWidth="1" outlineLevel="1"/>
    <col min="7" max="7" width="12.25390625" style="1" hidden="1" customWidth="1" outlineLevel="1" collapsed="1"/>
    <col min="8" max="9" width="11.375" style="1" hidden="1" customWidth="1" outlineLevel="1"/>
    <col min="10" max="10" width="12.25390625" style="1" hidden="1" customWidth="1" outlineLevel="1"/>
    <col min="11" max="18" width="11.25390625" style="1" hidden="1" customWidth="1" outlineLevel="1"/>
    <col min="19" max="19" width="11.25390625" style="1" customWidth="1" collapsed="1"/>
    <col min="20" max="26" width="11.25390625" style="1" customWidth="1"/>
    <col min="27" max="27" width="11.00390625" style="1" customWidth="1"/>
    <col min="28" max="28" width="10.00390625" style="1" customWidth="1"/>
    <col min="29" max="29" width="9.50390625" style="1" customWidth="1"/>
    <col min="30" max="31" width="11.25390625" style="1" customWidth="1"/>
    <col min="32" max="32" width="12.375" style="1" customWidth="1"/>
    <col min="33" max="33" width="12.625" style="1" customWidth="1"/>
    <col min="34" max="16384" width="8.75390625" style="1" customWidth="1"/>
  </cols>
  <sheetData>
    <row r="1" ht="15">
      <c r="A1" s="86" t="s">
        <v>197</v>
      </c>
    </row>
    <row r="2" spans="1:26" ht="36">
      <c r="A2" s="1" t="s">
        <v>216</v>
      </c>
      <c r="Z2" s="206" t="s">
        <v>461</v>
      </c>
    </row>
    <row r="3" spans="1:33" ht="12" thickBot="1">
      <c r="A3" s="204" t="s">
        <v>99</v>
      </c>
      <c r="B3" s="204" t="s">
        <v>182</v>
      </c>
      <c r="C3" s="106" t="s">
        <v>199</v>
      </c>
      <c r="D3" s="106" t="s">
        <v>202</v>
      </c>
      <c r="E3" s="106" t="s">
        <v>207</v>
      </c>
      <c r="F3" s="106" t="s">
        <v>224</v>
      </c>
      <c r="G3" s="106" t="s">
        <v>231</v>
      </c>
      <c r="H3" s="106" t="s">
        <v>247</v>
      </c>
      <c r="I3" s="106" t="s">
        <v>252</v>
      </c>
      <c r="J3" s="106" t="s">
        <v>255</v>
      </c>
      <c r="K3" s="106" t="s">
        <v>257</v>
      </c>
      <c r="L3" s="106" t="s">
        <v>265</v>
      </c>
      <c r="M3" s="106" t="s">
        <v>266</v>
      </c>
      <c r="N3" s="106" t="s">
        <v>272</v>
      </c>
      <c r="O3" s="106" t="s">
        <v>274</v>
      </c>
      <c r="P3" s="106" t="s">
        <v>285</v>
      </c>
      <c r="Q3" s="106" t="s">
        <v>290</v>
      </c>
      <c r="R3" s="106" t="s">
        <v>295</v>
      </c>
      <c r="S3" s="203" t="s">
        <v>325</v>
      </c>
      <c r="T3" s="203" t="s">
        <v>379</v>
      </c>
      <c r="U3" s="203" t="s">
        <v>431</v>
      </c>
      <c r="V3" s="203" t="s">
        <v>434</v>
      </c>
      <c r="W3" s="203" t="s">
        <v>438</v>
      </c>
      <c r="X3" s="203" t="s">
        <v>449</v>
      </c>
      <c r="Y3" s="203" t="s">
        <v>454</v>
      </c>
      <c r="Z3" s="203" t="s">
        <v>460</v>
      </c>
      <c r="AG3" s="28"/>
    </row>
    <row r="4" spans="1:33" ht="12" thickBot="1">
      <c r="A4" s="196" t="s">
        <v>89</v>
      </c>
      <c r="B4" s="198" t="s">
        <v>183</v>
      </c>
      <c r="C4" s="29">
        <f aca="true" t="shared" si="0" ref="C4:H4">+C5+C6</f>
        <v>45320166</v>
      </c>
      <c r="D4" s="29">
        <f t="shared" si="0"/>
        <v>45970077.2811</v>
      </c>
      <c r="E4" s="29">
        <f t="shared" si="0"/>
        <v>47434828.46902</v>
      </c>
      <c r="F4" s="29">
        <f t="shared" si="0"/>
        <v>47591243.740669996</v>
      </c>
      <c r="G4" s="29">
        <f t="shared" si="0"/>
        <v>48973195.30072</v>
      </c>
      <c r="H4" s="29">
        <f t="shared" si="0"/>
        <v>50233616.24399</v>
      </c>
      <c r="I4" s="29">
        <f>+I5+I6</f>
        <v>51188116</v>
      </c>
      <c r="J4" s="29">
        <f>+J5+J6</f>
        <v>52810389.201919995</v>
      </c>
      <c r="K4" s="29">
        <v>52009985</v>
      </c>
      <c r="L4" s="29">
        <v>53360177</v>
      </c>
      <c r="M4" s="29">
        <v>54297732</v>
      </c>
      <c r="N4" s="29">
        <f>+N5+N6</f>
        <v>55875609.3</v>
      </c>
      <c r="O4" s="29">
        <f>+O5+O6</f>
        <v>56375552.604509994</v>
      </c>
      <c r="P4" s="29">
        <f>+P5+P6</f>
        <v>56987958.46963</v>
      </c>
      <c r="Q4" s="29">
        <f>+Q5+Q6</f>
        <v>56678525.87742</v>
      </c>
      <c r="R4" s="29">
        <f>+R5+R6</f>
        <v>57273255</v>
      </c>
      <c r="S4" s="29">
        <v>59473880</v>
      </c>
      <c r="T4" s="29">
        <f>+T5+T6</f>
        <v>59831479.28649</v>
      </c>
      <c r="U4" s="29">
        <f>+U5+U6</f>
        <v>60222668</v>
      </c>
      <c r="V4" s="29">
        <f>+V5+V6</f>
        <v>66243768.81521001</v>
      </c>
      <c r="W4" s="29">
        <f>+W5+W6</f>
        <v>66672619.7498355</v>
      </c>
      <c r="X4" s="29">
        <v>76827811</v>
      </c>
      <c r="Y4" s="29">
        <f>+Y5+Y6</f>
        <v>80341143</v>
      </c>
      <c r="Z4" s="29">
        <f>+Z5+Z6</f>
        <v>81454765</v>
      </c>
      <c r="AD4" s="28"/>
      <c r="AG4" s="28"/>
    </row>
    <row r="5" spans="1:33" ht="12" thickBot="1">
      <c r="A5" s="197" t="s">
        <v>90</v>
      </c>
      <c r="B5" s="199" t="s">
        <v>184</v>
      </c>
      <c r="C5" s="20">
        <v>27762058</v>
      </c>
      <c r="D5" s="20">
        <v>28550569.7665</v>
      </c>
      <c r="E5" s="20">
        <v>29401309.111</v>
      </c>
      <c r="F5" s="20">
        <v>29779949.5725</v>
      </c>
      <c r="G5" s="20">
        <v>30599088.3807</v>
      </c>
      <c r="H5" s="20">
        <v>31785270.08167</v>
      </c>
      <c r="I5" s="20">
        <v>32945983</v>
      </c>
      <c r="J5" s="20">
        <v>35616412.4643</v>
      </c>
      <c r="K5" s="20">
        <v>36229446</v>
      </c>
      <c r="L5" s="20">
        <v>37545974</v>
      </c>
      <c r="M5" s="20">
        <v>38227192</v>
      </c>
      <c r="N5" s="20">
        <v>39681704.3</v>
      </c>
      <c r="O5" s="20">
        <v>41008935.6647</v>
      </c>
      <c r="P5" s="20">
        <v>40414346.56</v>
      </c>
      <c r="Q5" s="20">
        <v>40081457.182799995</v>
      </c>
      <c r="R5" s="20">
        <v>40343597</v>
      </c>
      <c r="S5" s="20">
        <v>43146054</v>
      </c>
      <c r="T5" s="20">
        <v>43303180.958340004</v>
      </c>
      <c r="U5" s="20">
        <v>44186453</v>
      </c>
      <c r="V5" s="20">
        <v>47730280.466649994</v>
      </c>
      <c r="W5" s="20">
        <v>47827065.052319996</v>
      </c>
      <c r="X5" s="20">
        <v>57638441</v>
      </c>
      <c r="Y5" s="20">
        <v>60598603</v>
      </c>
      <c r="Z5" s="20">
        <v>61091901</v>
      </c>
      <c r="AD5" s="28"/>
      <c r="AG5" s="28"/>
    </row>
    <row r="6" spans="1:33" ht="12" thickBot="1">
      <c r="A6" s="197" t="s">
        <v>236</v>
      </c>
      <c r="B6" s="200" t="s">
        <v>185</v>
      </c>
      <c r="C6" s="20">
        <v>17558108</v>
      </c>
      <c r="D6" s="20">
        <v>17419507.514599998</v>
      </c>
      <c r="E6" s="20">
        <v>18033519.35802</v>
      </c>
      <c r="F6" s="20">
        <v>17811294.168169994</v>
      </c>
      <c r="G6" s="20">
        <v>18374106.92002</v>
      </c>
      <c r="H6" s="20">
        <v>18448346.162319995</v>
      </c>
      <c r="I6" s="20">
        <v>18242133</v>
      </c>
      <c r="J6" s="20">
        <v>17193976.737619996</v>
      </c>
      <c r="K6" s="20">
        <v>15780540</v>
      </c>
      <c r="L6" s="20">
        <v>15814203</v>
      </c>
      <c r="M6" s="20">
        <v>16070540</v>
      </c>
      <c r="N6" s="20">
        <v>16193905</v>
      </c>
      <c r="O6" s="20">
        <v>15366616.939809993</v>
      </c>
      <c r="P6" s="20">
        <v>16573611.90963</v>
      </c>
      <c r="Q6" s="20">
        <v>16597068.694620006</v>
      </c>
      <c r="R6" s="20">
        <v>16929658</v>
      </c>
      <c r="S6" s="20">
        <v>16327826</v>
      </c>
      <c r="T6" s="20">
        <v>16528298.328149997</v>
      </c>
      <c r="U6" s="20">
        <v>16036215</v>
      </c>
      <c r="V6" s="20">
        <v>18513488.348560013</v>
      </c>
      <c r="W6" s="20">
        <v>18845554.697515503</v>
      </c>
      <c r="X6" s="20">
        <v>19189369</v>
      </c>
      <c r="Y6" s="20">
        <v>19742540</v>
      </c>
      <c r="Z6" s="20">
        <v>20362864</v>
      </c>
      <c r="AB6" s="28"/>
      <c r="AC6" s="28"/>
      <c r="AD6" s="28"/>
      <c r="AG6" s="28"/>
    </row>
    <row r="7" spans="3:33" ht="12" thickBot="1">
      <c r="C7" s="84"/>
      <c r="D7" s="84"/>
      <c r="E7" s="84"/>
      <c r="F7" s="84"/>
      <c r="G7" s="84"/>
      <c r="H7" s="84"/>
      <c r="I7" s="84"/>
      <c r="J7" s="84"/>
      <c r="K7" s="84"/>
      <c r="L7" s="84"/>
      <c r="M7" s="84"/>
      <c r="N7" s="84"/>
      <c r="O7" s="84"/>
      <c r="P7" s="84"/>
      <c r="Q7" s="84"/>
      <c r="R7" s="84"/>
      <c r="S7" s="84"/>
      <c r="T7" s="84"/>
      <c r="U7" s="84"/>
      <c r="V7" s="84"/>
      <c r="W7" s="84"/>
      <c r="X7" s="84"/>
      <c r="Y7" s="84"/>
      <c r="Z7" s="84"/>
      <c r="AD7" s="28"/>
      <c r="AG7" s="28"/>
    </row>
    <row r="8" spans="1:33" ht="12" thickBot="1">
      <c r="A8" s="204" t="s">
        <v>239</v>
      </c>
      <c r="B8" s="204" t="s">
        <v>240</v>
      </c>
      <c r="C8" s="61" t="s">
        <v>199</v>
      </c>
      <c r="D8" s="61" t="s">
        <v>202</v>
      </c>
      <c r="E8" s="61" t="s">
        <v>207</v>
      </c>
      <c r="F8" s="61" t="s">
        <v>224</v>
      </c>
      <c r="G8" s="61" t="s">
        <v>231</v>
      </c>
      <c r="H8" s="61" t="s">
        <v>247</v>
      </c>
      <c r="I8" s="61" t="s">
        <v>252</v>
      </c>
      <c r="J8" s="61" t="s">
        <v>255</v>
      </c>
      <c r="K8" s="61" t="s">
        <v>257</v>
      </c>
      <c r="L8" s="61" t="s">
        <v>265</v>
      </c>
      <c r="M8" s="61" t="s">
        <v>266</v>
      </c>
      <c r="N8" s="61" t="s">
        <v>272</v>
      </c>
      <c r="O8" s="61" t="s">
        <v>274</v>
      </c>
      <c r="P8" s="61" t="s">
        <v>285</v>
      </c>
      <c r="Q8" s="61" t="s">
        <v>290</v>
      </c>
      <c r="R8" s="61" t="s">
        <v>295</v>
      </c>
      <c r="S8" s="203" t="s">
        <v>325</v>
      </c>
      <c r="T8" s="203" t="s">
        <v>379</v>
      </c>
      <c r="U8" s="203" t="s">
        <v>431</v>
      </c>
      <c r="V8" s="203" t="s">
        <v>434</v>
      </c>
      <c r="W8" s="203" t="s">
        <v>438</v>
      </c>
      <c r="X8" s="203" t="s">
        <v>449</v>
      </c>
      <c r="Y8" s="203" t="s">
        <v>454</v>
      </c>
      <c r="Z8" s="203" t="s">
        <v>460</v>
      </c>
      <c r="AD8" s="28"/>
      <c r="AG8" s="28"/>
    </row>
    <row r="9" spans="1:33" ht="12" thickBot="1">
      <c r="A9" s="198" t="s">
        <v>241</v>
      </c>
      <c r="B9" s="198" t="s">
        <v>242</v>
      </c>
      <c r="C9" s="29">
        <v>6559324.278109999</v>
      </c>
      <c r="D9" s="29">
        <v>6671989</v>
      </c>
      <c r="E9" s="29">
        <v>6733762.000000001</v>
      </c>
      <c r="F9" s="29">
        <v>6806442.37092</v>
      </c>
      <c r="G9" s="29">
        <v>7526840.876150001</v>
      </c>
      <c r="H9" s="29">
        <v>7765433</v>
      </c>
      <c r="I9" s="29">
        <v>7258080.6532499995</v>
      </c>
      <c r="J9" s="29">
        <v>7243376.899999999</v>
      </c>
      <c r="K9" s="29">
        <v>6909103.40106</v>
      </c>
      <c r="L9" s="29">
        <v>6970981.2922</v>
      </c>
      <c r="M9" s="29">
        <v>7244883</v>
      </c>
      <c r="N9" s="29">
        <v>7379181.0971</v>
      </c>
      <c r="O9" s="29">
        <v>7845886.268630001</v>
      </c>
      <c r="P9" s="29">
        <v>8447565.20958</v>
      </c>
      <c r="Q9" s="29">
        <v>8953924.62767</v>
      </c>
      <c r="R9" s="29">
        <v>9339052.25207739</v>
      </c>
      <c r="S9" s="29">
        <v>9606273.752</v>
      </c>
      <c r="T9" s="29">
        <v>9404569.73</v>
      </c>
      <c r="U9" s="29">
        <v>9095506.676</v>
      </c>
      <c r="V9" s="29">
        <v>8479112.379541</v>
      </c>
      <c r="W9" s="29">
        <f>+W10+W11+W12</f>
        <v>8805230.659667</v>
      </c>
      <c r="X9" s="29">
        <v>8762274.11</v>
      </c>
      <c r="Y9" s="29">
        <f>+Y10+Y11+Y12</f>
        <v>8774467.862275308</v>
      </c>
      <c r="Z9" s="29">
        <f>+Z10+Z11+Z12</f>
        <v>8840550.988700956</v>
      </c>
      <c r="AD9" s="28"/>
      <c r="AG9" s="28"/>
    </row>
    <row r="10" spans="1:33" ht="12" thickBot="1">
      <c r="A10" s="199" t="s">
        <v>291</v>
      </c>
      <c r="B10" s="199" t="s">
        <v>292</v>
      </c>
      <c r="C10" s="20">
        <v>363400</v>
      </c>
      <c r="D10" s="20">
        <v>347866</v>
      </c>
      <c r="E10" s="20">
        <v>331293</v>
      </c>
      <c r="F10" s="20">
        <v>332443</v>
      </c>
      <c r="G10" s="20">
        <v>327497.13204</v>
      </c>
      <c r="H10" s="20">
        <v>307659</v>
      </c>
      <c r="I10" s="20">
        <v>314978</v>
      </c>
      <c r="J10" s="20">
        <v>301527</v>
      </c>
      <c r="K10" s="20">
        <v>358893</v>
      </c>
      <c r="L10" s="20">
        <v>429025</v>
      </c>
      <c r="M10" s="20">
        <v>404173</v>
      </c>
      <c r="N10" s="20">
        <v>403102</v>
      </c>
      <c r="O10" s="20">
        <v>411444</v>
      </c>
      <c r="P10" s="20">
        <v>428972</v>
      </c>
      <c r="Q10" s="20">
        <v>452898</v>
      </c>
      <c r="R10" s="20">
        <v>457251</v>
      </c>
      <c r="S10" s="20">
        <v>460995</v>
      </c>
      <c r="T10" s="20">
        <v>407343.648</v>
      </c>
      <c r="U10" s="20">
        <v>427581.207</v>
      </c>
      <c r="V10" s="20">
        <v>507589.03103</v>
      </c>
      <c r="W10" s="20">
        <v>593758.4293</v>
      </c>
      <c r="X10" s="20">
        <v>667976.393</v>
      </c>
      <c r="Y10" s="20">
        <v>639440.326275308</v>
      </c>
      <c r="Z10" s="20">
        <v>630902.335454565</v>
      </c>
      <c r="AD10" s="28"/>
      <c r="AG10" s="28"/>
    </row>
    <row r="11" spans="1:33" ht="12" thickBot="1">
      <c r="A11" s="200" t="s">
        <v>243</v>
      </c>
      <c r="B11" s="200" t="s">
        <v>244</v>
      </c>
      <c r="C11" s="20">
        <v>3471418.278</v>
      </c>
      <c r="D11" s="20">
        <v>3526055</v>
      </c>
      <c r="E11" s="20">
        <v>3575310</v>
      </c>
      <c r="F11" s="20">
        <v>3567543.37092</v>
      </c>
      <c r="G11" s="20">
        <v>4107116.74411</v>
      </c>
      <c r="H11" s="20">
        <v>4202102.01618</v>
      </c>
      <c r="I11" s="20">
        <v>3974562.65325</v>
      </c>
      <c r="J11" s="20">
        <v>3969009</v>
      </c>
      <c r="K11" s="20">
        <v>3776891</v>
      </c>
      <c r="L11" s="20">
        <v>3754936.3</v>
      </c>
      <c r="M11" s="20">
        <v>3904080.51</v>
      </c>
      <c r="N11" s="20">
        <v>3982111.1</v>
      </c>
      <c r="O11" s="20">
        <v>4272183.44677</v>
      </c>
      <c r="P11" s="20">
        <v>4599591.20958</v>
      </c>
      <c r="Q11" s="20">
        <v>4871548.62767</v>
      </c>
      <c r="R11" s="20">
        <v>4958807.12096</v>
      </c>
      <c r="S11" s="20">
        <v>4958708.76856</v>
      </c>
      <c r="T11" s="20">
        <v>4679382.88</v>
      </c>
      <c r="U11" s="20">
        <v>4403674.90735</v>
      </c>
      <c r="V11" s="20">
        <v>4221978.65511</v>
      </c>
      <c r="W11" s="20">
        <v>4466266.903</v>
      </c>
      <c r="X11" s="20">
        <v>4568681.8</v>
      </c>
      <c r="Y11" s="20">
        <v>4534237.636</v>
      </c>
      <c r="Z11" s="20">
        <v>4529254.96361</v>
      </c>
      <c r="AD11" s="28"/>
      <c r="AG11" s="28"/>
    </row>
    <row r="12" spans="1:33" ht="24" thickBot="1">
      <c r="A12" s="200" t="s">
        <v>245</v>
      </c>
      <c r="B12" s="200" t="s">
        <v>246</v>
      </c>
      <c r="C12" s="20">
        <v>2724506.0001099994</v>
      </c>
      <c r="D12" s="20">
        <v>2798068</v>
      </c>
      <c r="E12" s="20">
        <v>2827158.9999999995</v>
      </c>
      <c r="F12" s="20">
        <v>2906456</v>
      </c>
      <c r="G12" s="20">
        <v>3092227.0000000005</v>
      </c>
      <c r="H12" s="20">
        <v>3255671.9838199997</v>
      </c>
      <c r="I12" s="20">
        <v>2968540.000000001</v>
      </c>
      <c r="J12" s="20">
        <v>2972841.0399700003</v>
      </c>
      <c r="K12" s="20">
        <v>2773319.000000001</v>
      </c>
      <c r="L12" s="20">
        <v>2787020</v>
      </c>
      <c r="M12" s="20">
        <v>2936629.49443</v>
      </c>
      <c r="N12" s="20">
        <v>2993968</v>
      </c>
      <c r="O12" s="20">
        <v>3162258.8218600005</v>
      </c>
      <c r="P12" s="20">
        <v>3419002.000000001</v>
      </c>
      <c r="Q12" s="20">
        <v>3629478</v>
      </c>
      <c r="R12" s="20">
        <v>3922994.1311</v>
      </c>
      <c r="S12" s="20">
        <v>4186569.98</v>
      </c>
      <c r="T12" s="20">
        <v>4317843.2</v>
      </c>
      <c r="U12" s="20">
        <v>4264250.561653</v>
      </c>
      <c r="V12" s="20">
        <v>3749544.6934</v>
      </c>
      <c r="W12" s="20">
        <f>1604360.278077+2140845.04929</f>
        <v>3745205.3273670003</v>
      </c>
      <c r="X12" s="20">
        <v>3525615.92138</v>
      </c>
      <c r="Y12" s="20">
        <v>3600789.9</v>
      </c>
      <c r="Z12" s="20">
        <v>3680393.68963639</v>
      </c>
      <c r="AD12" s="28"/>
      <c r="AG12" s="28"/>
    </row>
    <row r="13" spans="3:33" ht="12">
      <c r="C13" s="85"/>
      <c r="D13" s="85"/>
      <c r="E13" s="85"/>
      <c r="F13" s="85"/>
      <c r="G13" s="85"/>
      <c r="H13" s="85"/>
      <c r="I13" s="85"/>
      <c r="J13" s="85"/>
      <c r="K13" s="85"/>
      <c r="L13" s="85"/>
      <c r="M13" s="85"/>
      <c r="N13" s="85"/>
      <c r="O13" s="85"/>
      <c r="P13" s="85"/>
      <c r="Q13" s="85"/>
      <c r="R13" s="85"/>
      <c r="S13" s="85"/>
      <c r="T13" s="85"/>
      <c r="U13" s="85"/>
      <c r="V13" s="85"/>
      <c r="W13" s="85"/>
      <c r="X13" s="85"/>
      <c r="Y13" s="85"/>
      <c r="Z13" s="85"/>
      <c r="AB13" s="84"/>
      <c r="AD13" s="28"/>
      <c r="AG13" s="28"/>
    </row>
    <row r="14" spans="1:33" ht="12" thickBot="1">
      <c r="A14" s="30"/>
      <c r="B14" s="30"/>
      <c r="AD14" s="28"/>
      <c r="AG14" s="28"/>
    </row>
    <row r="15" spans="1:33" ht="24" thickBot="1">
      <c r="A15" s="204" t="s">
        <v>91</v>
      </c>
      <c r="B15" s="204" t="s">
        <v>406</v>
      </c>
      <c r="C15" s="61" t="s">
        <v>199</v>
      </c>
      <c r="D15" s="61" t="s">
        <v>202</v>
      </c>
      <c r="E15" s="61" t="s">
        <v>207</v>
      </c>
      <c r="F15" s="61" t="s">
        <v>224</v>
      </c>
      <c r="G15" s="61" t="s">
        <v>231</v>
      </c>
      <c r="H15" s="61" t="s">
        <v>247</v>
      </c>
      <c r="I15" s="61" t="s">
        <v>252</v>
      </c>
      <c r="J15" s="61" t="s">
        <v>255</v>
      </c>
      <c r="K15" s="156" t="s">
        <v>257</v>
      </c>
      <c r="L15" s="156" t="s">
        <v>265</v>
      </c>
      <c r="M15" s="156" t="s">
        <v>266</v>
      </c>
      <c r="N15" s="156" t="s">
        <v>272</v>
      </c>
      <c r="O15" s="156" t="s">
        <v>274</v>
      </c>
      <c r="P15" s="156" t="s">
        <v>285</v>
      </c>
      <c r="Q15" s="156" t="s">
        <v>290</v>
      </c>
      <c r="R15" s="156" t="s">
        <v>295</v>
      </c>
      <c r="S15" s="203" t="s">
        <v>325</v>
      </c>
      <c r="T15" s="203" t="s">
        <v>379</v>
      </c>
      <c r="U15" s="203" t="s">
        <v>431</v>
      </c>
      <c r="V15" s="203" t="s">
        <v>434</v>
      </c>
      <c r="W15" s="203" t="s">
        <v>438</v>
      </c>
      <c r="X15" s="203" t="s">
        <v>449</v>
      </c>
      <c r="Y15" s="203" t="s">
        <v>454</v>
      </c>
      <c r="Z15" s="203" t="s">
        <v>460</v>
      </c>
      <c r="AD15" s="28"/>
      <c r="AG15" s="28"/>
    </row>
    <row r="16" spans="1:33" ht="12">
      <c r="A16" s="201" t="s">
        <v>97</v>
      </c>
      <c r="B16" s="201" t="s">
        <v>186</v>
      </c>
      <c r="C16" s="20">
        <f aca="true" t="shared" si="1" ref="C16:H16">+C17+C18</f>
        <v>30742167</v>
      </c>
      <c r="D16" s="20">
        <f t="shared" si="1"/>
        <v>30830927</v>
      </c>
      <c r="E16" s="20">
        <f t="shared" si="1"/>
        <v>31086877</v>
      </c>
      <c r="F16" s="20">
        <f t="shared" si="1"/>
        <v>31435346</v>
      </c>
      <c r="G16" s="20">
        <f t="shared" si="1"/>
        <v>33218689</v>
      </c>
      <c r="H16" s="20">
        <f t="shared" si="1"/>
        <v>33783984</v>
      </c>
      <c r="I16" s="20">
        <f>+I17+I18</f>
        <v>32776611</v>
      </c>
      <c r="J16" s="20">
        <f>+J17+J18</f>
        <v>32905953</v>
      </c>
      <c r="K16" s="20">
        <f>+K17+K18</f>
        <v>32647736</v>
      </c>
      <c r="L16" s="20">
        <f>+L17+L18</f>
        <v>33397980</v>
      </c>
      <c r="M16" s="20">
        <v>32829570</v>
      </c>
      <c r="N16" s="20">
        <f>+N17+N18</f>
        <v>33241628</v>
      </c>
      <c r="O16" s="20">
        <f>+O17+O18</f>
        <v>32523853</v>
      </c>
      <c r="P16" s="20">
        <f>+P17+P18</f>
        <v>32490861</v>
      </c>
      <c r="Q16" s="20">
        <f>+Q17+Q18</f>
        <v>32462778</v>
      </c>
      <c r="R16" s="20">
        <f>+R17+R18</f>
        <v>32012824</v>
      </c>
      <c r="S16" s="20">
        <v>32381377</v>
      </c>
      <c r="T16" s="20">
        <f>+T17+T18</f>
        <v>32679919</v>
      </c>
      <c r="U16" s="20">
        <f>+U17+U18</f>
        <v>33202585</v>
      </c>
      <c r="V16" s="20">
        <f>+V17+V18</f>
        <v>34015349</v>
      </c>
      <c r="W16" s="20">
        <f>+W17+W18</f>
        <v>34780016</v>
      </c>
      <c r="X16" s="20">
        <v>48206690</v>
      </c>
      <c r="Y16" s="20">
        <f>+Y17+Y18</f>
        <v>49762030.54289</v>
      </c>
      <c r="Z16" s="20">
        <f>+Z17+Z18</f>
        <v>49658283</v>
      </c>
      <c r="AA16" s="28"/>
      <c r="AB16" s="28"/>
      <c r="AD16" s="28"/>
      <c r="AG16" s="28"/>
    </row>
    <row r="17" spans="1:32" ht="12">
      <c r="A17" s="201" t="s">
        <v>93</v>
      </c>
      <c r="B17" s="201" t="s">
        <v>187</v>
      </c>
      <c r="C17" s="20">
        <v>26908340</v>
      </c>
      <c r="D17" s="20">
        <v>26741141</v>
      </c>
      <c r="E17" s="20">
        <v>26730536</v>
      </c>
      <c r="F17" s="20">
        <v>26906624</v>
      </c>
      <c r="G17" s="20">
        <v>28464410</v>
      </c>
      <c r="H17" s="20">
        <v>28777461</v>
      </c>
      <c r="I17" s="20">
        <v>27656249</v>
      </c>
      <c r="J17" s="20">
        <v>27683396</v>
      </c>
      <c r="K17" s="20">
        <v>27290063</v>
      </c>
      <c r="L17" s="20">
        <v>27813996</v>
      </c>
      <c r="M17" s="20">
        <v>27155206</v>
      </c>
      <c r="N17" s="20">
        <v>27492036</v>
      </c>
      <c r="O17" s="20">
        <v>26688152</v>
      </c>
      <c r="P17" s="20">
        <v>26490617</v>
      </c>
      <c r="Q17" s="20">
        <v>26297728</v>
      </c>
      <c r="R17" s="20">
        <v>25752818</v>
      </c>
      <c r="S17" s="20">
        <v>25903502</v>
      </c>
      <c r="T17" s="20">
        <v>26995785</v>
      </c>
      <c r="U17" s="20">
        <v>27274468</v>
      </c>
      <c r="V17" s="20">
        <v>27806782</v>
      </c>
      <c r="W17" s="20">
        <v>28235851</v>
      </c>
      <c r="X17" s="20">
        <v>34838019</v>
      </c>
      <c r="Y17" s="20">
        <v>36043915</v>
      </c>
      <c r="Z17" s="20">
        <v>36073180</v>
      </c>
      <c r="AD17" s="28"/>
      <c r="AE17" s="28"/>
      <c r="AF17" s="27"/>
    </row>
    <row r="18" spans="1:33" ht="12">
      <c r="A18" s="201" t="s">
        <v>94</v>
      </c>
      <c r="B18" s="201" t="s">
        <v>188</v>
      </c>
      <c r="C18" s="20">
        <v>3833827</v>
      </c>
      <c r="D18" s="20">
        <v>4089786</v>
      </c>
      <c r="E18" s="20">
        <v>4356341</v>
      </c>
      <c r="F18" s="20">
        <v>4528722</v>
      </c>
      <c r="G18" s="20">
        <v>4754279</v>
      </c>
      <c r="H18" s="20">
        <v>5006523</v>
      </c>
      <c r="I18" s="20">
        <v>5120362</v>
      </c>
      <c r="J18" s="20">
        <v>5222557</v>
      </c>
      <c r="K18" s="20">
        <v>5357673</v>
      </c>
      <c r="L18" s="20">
        <v>5583984</v>
      </c>
      <c r="M18" s="20">
        <v>5674364</v>
      </c>
      <c r="N18" s="20">
        <v>5749592</v>
      </c>
      <c r="O18" s="20">
        <v>5835701</v>
      </c>
      <c r="P18" s="20">
        <v>6000244</v>
      </c>
      <c r="Q18" s="20">
        <v>6165050</v>
      </c>
      <c r="R18" s="20">
        <v>6260006</v>
      </c>
      <c r="S18" s="20">
        <v>6477875</v>
      </c>
      <c r="T18" s="20">
        <f>5684411-277</f>
        <v>5684134</v>
      </c>
      <c r="U18" s="20">
        <v>5928117</v>
      </c>
      <c r="V18" s="20">
        <v>6208567</v>
      </c>
      <c r="W18" s="20">
        <v>6544165</v>
      </c>
      <c r="X18" s="20">
        <v>13368671</v>
      </c>
      <c r="Y18" s="20">
        <v>13718115.54289</v>
      </c>
      <c r="Z18" s="20">
        <v>13585103</v>
      </c>
      <c r="AD18" s="28"/>
      <c r="AE18" s="28"/>
      <c r="AF18" s="27"/>
      <c r="AG18" s="28"/>
    </row>
    <row r="19" spans="1:30" ht="12">
      <c r="A19" s="201" t="s">
        <v>237</v>
      </c>
      <c r="B19" s="201" t="s">
        <v>189</v>
      </c>
      <c r="C19" s="20">
        <f aca="true" t="shared" si="2" ref="C19:H19">+C20+C21</f>
        <v>12106384</v>
      </c>
      <c r="D19" s="20">
        <f t="shared" si="2"/>
        <v>12543497.021708965</v>
      </c>
      <c r="E19" s="20">
        <f t="shared" si="2"/>
        <v>12760238.538342863</v>
      </c>
      <c r="F19" s="20">
        <f t="shared" si="2"/>
        <v>12707352.635487549</v>
      </c>
      <c r="G19" s="20">
        <f t="shared" si="2"/>
        <v>13316025.994025126</v>
      </c>
      <c r="H19" s="20">
        <f t="shared" si="2"/>
        <v>13214246</v>
      </c>
      <c r="I19" s="20">
        <f>+I20+I21</f>
        <v>13414597.27810131</v>
      </c>
      <c r="J19" s="20">
        <f>+J20+J21</f>
        <v>13463428.415475644</v>
      </c>
      <c r="K19" s="20">
        <f>+K20+K21</f>
        <v>13437500.02018708</v>
      </c>
      <c r="L19" s="20">
        <f>+L20+L21</f>
        <v>13566647.960958436</v>
      </c>
      <c r="M19" s="20">
        <v>13561470.37898413</v>
      </c>
      <c r="N19" s="20">
        <f>+N20+N21</f>
        <v>13778415.1632007</v>
      </c>
      <c r="O19" s="20">
        <f>+O20+O21</f>
        <v>14468550.3403898</v>
      </c>
      <c r="P19" s="20">
        <f>+P20+P21</f>
        <v>14825461.871290002</v>
      </c>
      <c r="Q19" s="20">
        <f>+Q20+Q21</f>
        <v>15130448</v>
      </c>
      <c r="R19" s="20">
        <f>+R20+R21</f>
        <v>15398253.532634467</v>
      </c>
      <c r="S19" s="20">
        <v>15618280</v>
      </c>
      <c r="T19" s="20">
        <f>+T20+T21</f>
        <v>16422047</v>
      </c>
      <c r="U19" s="20">
        <f>+U20+U21</f>
        <v>16519974</v>
      </c>
      <c r="V19" s="20">
        <f>+V20+V21</f>
        <v>17445806</v>
      </c>
      <c r="W19" s="20">
        <f>+W20+W21</f>
        <v>17918849</v>
      </c>
      <c r="X19" s="20">
        <v>18307095</v>
      </c>
      <c r="Y19" s="20">
        <f>+Y20+Y21</f>
        <v>18283415.325462192</v>
      </c>
      <c r="Z19" s="20">
        <f>+Z20+Z21</f>
        <v>18598460</v>
      </c>
      <c r="AA19" s="28"/>
      <c r="AB19" s="28"/>
      <c r="AD19" s="28"/>
    </row>
    <row r="20" spans="1:30" ht="12">
      <c r="A20" s="201" t="s">
        <v>92</v>
      </c>
      <c r="B20" s="201" t="s">
        <v>190</v>
      </c>
      <c r="C20" s="20">
        <v>3574977</v>
      </c>
      <c r="D20" s="20">
        <v>3710673.9509789585</v>
      </c>
      <c r="E20" s="20">
        <v>3959673.6818528576</v>
      </c>
      <c r="F20" s="20">
        <v>3973995.996827547</v>
      </c>
      <c r="G20" s="20">
        <v>4067754.096255123</v>
      </c>
      <c r="H20" s="20">
        <v>4209195</v>
      </c>
      <c r="I20" s="20">
        <v>4359387.371161314</v>
      </c>
      <c r="J20" s="20">
        <v>4639776.718595642</v>
      </c>
      <c r="K20" s="20">
        <v>4733524.613317074</v>
      </c>
      <c r="L20" s="20">
        <v>4920023.952698434</v>
      </c>
      <c r="M20" s="20">
        <v>4975844.415454132</v>
      </c>
      <c r="N20" s="20">
        <v>5132389.31752068</v>
      </c>
      <c r="O20" s="20">
        <v>5181709.032759756</v>
      </c>
      <c r="P20" s="20">
        <v>5327986.15912</v>
      </c>
      <c r="Q20" s="20">
        <v>5487648.485039999</v>
      </c>
      <c r="R20" s="20">
        <v>5605797.4103544615</v>
      </c>
      <c r="S20" s="20">
        <v>5728955</v>
      </c>
      <c r="T20" s="20">
        <v>5953755</v>
      </c>
      <c r="U20" s="20">
        <v>5966374</v>
      </c>
      <c r="V20" s="20">
        <v>6333605</v>
      </c>
      <c r="W20" s="20">
        <v>6421026</v>
      </c>
      <c r="X20" s="20">
        <v>6525620.007541548</v>
      </c>
      <c r="Y20" s="20">
        <v>6537080.432372193</v>
      </c>
      <c r="Z20" s="20">
        <v>6659944.950921707</v>
      </c>
      <c r="AA20" s="28"/>
      <c r="AD20" s="28"/>
    </row>
    <row r="21" spans="1:30" ht="12">
      <c r="A21" s="201" t="s">
        <v>238</v>
      </c>
      <c r="B21" s="201" t="s">
        <v>191</v>
      </c>
      <c r="C21" s="20">
        <v>8531407</v>
      </c>
      <c r="D21" s="20">
        <v>8832823.070730006</v>
      </c>
      <c r="E21" s="20">
        <v>8800564.856490005</v>
      </c>
      <c r="F21" s="20">
        <v>8733356.638660002</v>
      </c>
      <c r="G21" s="20">
        <v>9248271.897770002</v>
      </c>
      <c r="H21" s="20">
        <v>9005051</v>
      </c>
      <c r="I21" s="20">
        <v>9055209.906939996</v>
      </c>
      <c r="J21" s="20">
        <v>8823651.696880002</v>
      </c>
      <c r="K21" s="20">
        <v>8703975.406870006</v>
      </c>
      <c r="L21" s="20">
        <v>8646624.008260002</v>
      </c>
      <c r="M21" s="20">
        <v>8585625.96353</v>
      </c>
      <c r="N21" s="20">
        <f>13778415.1632007-N20</f>
        <v>8646025.84568002</v>
      </c>
      <c r="O21" s="20">
        <f>14468550.3403898-O20</f>
        <v>9286841.307630043</v>
      </c>
      <c r="P21" s="20">
        <f>14825461.87129-P20</f>
        <v>9497475.712170001</v>
      </c>
      <c r="Q21" s="20">
        <v>9642799.514960002</v>
      </c>
      <c r="R21" s="20">
        <v>9792456.122280005</v>
      </c>
      <c r="S21" s="20">
        <v>9889325</v>
      </c>
      <c r="T21" s="20">
        <f>10468015+277</f>
        <v>10468292</v>
      </c>
      <c r="U21" s="20">
        <v>10553600</v>
      </c>
      <c r="V21" s="20">
        <v>11112201</v>
      </c>
      <c r="W21" s="20">
        <v>11497823</v>
      </c>
      <c r="X21" s="20">
        <v>11781474.992458452</v>
      </c>
      <c r="Y21" s="20">
        <v>11746334.89309</v>
      </c>
      <c r="Z21" s="20">
        <v>11938515.049078293</v>
      </c>
      <c r="AD21" s="28"/>
    </row>
    <row r="22" spans="1:30" ht="12">
      <c r="A22" s="202" t="s">
        <v>95</v>
      </c>
      <c r="B22" s="202" t="s">
        <v>192</v>
      </c>
      <c r="C22" s="29">
        <v>42848551</v>
      </c>
      <c r="D22" s="29">
        <v>43374424.021708965</v>
      </c>
      <c r="E22" s="29">
        <v>43847115.53834286</v>
      </c>
      <c r="F22" s="29">
        <f aca="true" t="shared" si="3" ref="F22:K22">+F19+F16</f>
        <v>44142698.63548755</v>
      </c>
      <c r="G22" s="29">
        <f t="shared" si="3"/>
        <v>46534714.994025126</v>
      </c>
      <c r="H22" s="29">
        <f t="shared" si="3"/>
        <v>46998230</v>
      </c>
      <c r="I22" s="29">
        <f t="shared" si="3"/>
        <v>46191208.27810131</v>
      </c>
      <c r="J22" s="29">
        <f t="shared" si="3"/>
        <v>46369381.415475644</v>
      </c>
      <c r="K22" s="29">
        <f t="shared" si="3"/>
        <v>46085236.02018708</v>
      </c>
      <c r="L22" s="29">
        <f>+L19+L16</f>
        <v>46964627.960958436</v>
      </c>
      <c r="M22" s="29">
        <v>46391040.37898413</v>
      </c>
      <c r="N22" s="29">
        <f>+N19+N16</f>
        <v>47020043.1632007</v>
      </c>
      <c r="O22" s="29">
        <f>+O19+O16</f>
        <v>46992403.3403898</v>
      </c>
      <c r="P22" s="29">
        <f>+P19+P16</f>
        <v>47316322.87129</v>
      </c>
      <c r="Q22" s="29">
        <f>+Q19+Q16</f>
        <v>47593226</v>
      </c>
      <c r="R22" s="29">
        <f>+R19+R16</f>
        <v>47411077.53263447</v>
      </c>
      <c r="S22" s="29">
        <v>47999657</v>
      </c>
      <c r="T22" s="29">
        <f>+T19+T16</f>
        <v>49101966</v>
      </c>
      <c r="U22" s="29">
        <f>+U19+U16</f>
        <v>49722559</v>
      </c>
      <c r="V22" s="29">
        <f>+V19+V16</f>
        <v>51461155</v>
      </c>
      <c r="W22" s="29">
        <f>+W19+W16</f>
        <v>52698865</v>
      </c>
      <c r="X22" s="29">
        <v>66513785</v>
      </c>
      <c r="Y22" s="29">
        <f>+Y19+Y16</f>
        <v>68045445.86835219</v>
      </c>
      <c r="Z22" s="29">
        <f>+Z19+Z16</f>
        <v>68256743</v>
      </c>
      <c r="AA22" s="28"/>
      <c r="AD22" s="28"/>
    </row>
    <row r="23" spans="1:26" ht="12">
      <c r="A23" s="201"/>
      <c r="B23" s="201"/>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7" ht="12">
      <c r="A24" s="202" t="s">
        <v>96</v>
      </c>
      <c r="B24" s="202" t="s">
        <v>193</v>
      </c>
      <c r="C24" s="29">
        <v>44195315</v>
      </c>
      <c r="D24" s="29">
        <v>44731209.231948964</v>
      </c>
      <c r="E24" s="29">
        <v>45205303</v>
      </c>
      <c r="F24" s="29">
        <v>45500954.45074755</v>
      </c>
      <c r="G24" s="29">
        <v>47949799</v>
      </c>
      <c r="H24" s="29">
        <v>48470922</v>
      </c>
      <c r="I24" s="29">
        <v>47631260</v>
      </c>
      <c r="J24" s="29">
        <v>47830309.153005645</v>
      </c>
      <c r="K24" s="29">
        <v>47448589</v>
      </c>
      <c r="L24" s="29">
        <v>48384389</v>
      </c>
      <c r="M24" s="29">
        <v>47784418.34706413</v>
      </c>
      <c r="N24" s="29">
        <v>48384955.92808068</v>
      </c>
      <c r="O24" s="29">
        <v>48402518.8550798</v>
      </c>
      <c r="P24" s="29">
        <v>48769369</v>
      </c>
      <c r="Q24" s="29">
        <v>49098534</v>
      </c>
      <c r="R24" s="29">
        <v>48908305.90728447</v>
      </c>
      <c r="S24" s="29">
        <v>49833742</v>
      </c>
      <c r="T24" s="29">
        <v>50907282.13304</v>
      </c>
      <c r="U24" s="29">
        <v>51503396</v>
      </c>
      <c r="V24" s="29">
        <v>53220022</v>
      </c>
      <c r="W24" s="29">
        <v>54429453</v>
      </c>
      <c r="X24" s="29">
        <v>68311413</v>
      </c>
      <c r="Y24" s="205">
        <v>69930817</v>
      </c>
      <c r="Z24" s="205">
        <v>70218361</v>
      </c>
      <c r="AA24" s="27"/>
    </row>
    <row r="26" spans="1:26" ht="24">
      <c r="A26" s="204" t="s">
        <v>426</v>
      </c>
      <c r="B26" s="204" t="s">
        <v>407</v>
      </c>
      <c r="T26" s="203" t="s">
        <v>379</v>
      </c>
      <c r="U26" s="203" t="s">
        <v>431</v>
      </c>
      <c r="V26" s="203" t="s">
        <v>434</v>
      </c>
      <c r="W26" s="203" t="s">
        <v>438</v>
      </c>
      <c r="X26" s="203" t="s">
        <v>449</v>
      </c>
      <c r="Y26" s="203" t="s">
        <v>454</v>
      </c>
      <c r="Z26" s="203" t="s">
        <v>460</v>
      </c>
    </row>
    <row r="27" spans="1:30" ht="12">
      <c r="A27" s="201" t="s">
        <v>97</v>
      </c>
      <c r="B27" s="201" t="s">
        <v>186</v>
      </c>
      <c r="T27" s="20">
        <v>1133832</v>
      </c>
      <c r="U27" s="20">
        <v>1172732</v>
      </c>
      <c r="V27" s="20">
        <v>1232493.57274</v>
      </c>
      <c r="W27" s="20">
        <v>1221378</v>
      </c>
      <c r="X27" s="20">
        <v>1322107.0177</v>
      </c>
      <c r="Y27" s="20">
        <v>1415700.4571099998</v>
      </c>
      <c r="Z27" s="20">
        <v>1479645</v>
      </c>
      <c r="AC27" s="28"/>
      <c r="AD27" s="28"/>
    </row>
    <row r="28" spans="1:30" ht="12">
      <c r="A28" s="201" t="s">
        <v>237</v>
      </c>
      <c r="B28" s="201" t="s">
        <v>189</v>
      </c>
      <c r="T28" s="20">
        <f>19912+157</f>
        <v>20069</v>
      </c>
      <c r="U28" s="20">
        <v>19885</v>
      </c>
      <c r="V28" s="20">
        <v>18031.0506</v>
      </c>
      <c r="W28" s="20">
        <v>19533</v>
      </c>
      <c r="X28" s="20">
        <v>19317.45936</v>
      </c>
      <c r="Y28" s="20">
        <v>19911.94179</v>
      </c>
      <c r="Z28" s="20">
        <v>18550</v>
      </c>
      <c r="AC28" s="28"/>
      <c r="AD28" s="28"/>
    </row>
    <row r="29" spans="1:30" ht="12">
      <c r="A29" s="202" t="s">
        <v>73</v>
      </c>
      <c r="B29" s="202" t="s">
        <v>164</v>
      </c>
      <c r="T29" s="29">
        <f>+T28+T27</f>
        <v>1153901</v>
      </c>
      <c r="U29" s="29">
        <f>+U28+U27</f>
        <v>1192617</v>
      </c>
      <c r="V29" s="29">
        <f>+V28+V27</f>
        <v>1250524.62334</v>
      </c>
      <c r="W29" s="29">
        <f>+W28+W27</f>
        <v>1240911</v>
      </c>
      <c r="X29" s="29">
        <v>1341424.47706</v>
      </c>
      <c r="Y29" s="29">
        <f>+Y28+Y27</f>
        <v>1435612.3989</v>
      </c>
      <c r="Z29" s="29">
        <f>+Z28+Z27</f>
        <v>1498195</v>
      </c>
      <c r="AC29" s="28"/>
      <c r="AD29" s="28"/>
    </row>
    <row r="30" spans="20:26" ht="12">
      <c r="T30" s="157"/>
      <c r="U30" s="157"/>
      <c r="V30" s="157"/>
      <c r="W30" s="157"/>
      <c r="X30" s="157"/>
      <c r="Y30" s="157"/>
      <c r="Z30" s="157"/>
    </row>
    <row r="31" spans="1:29" ht="12">
      <c r="A31" s="204" t="s">
        <v>442</v>
      </c>
      <c r="B31" s="204" t="s">
        <v>443</v>
      </c>
      <c r="T31" s="29">
        <f>+T29+T22</f>
        <v>50255867</v>
      </c>
      <c r="U31" s="29">
        <f>+U29+U22</f>
        <v>50915176</v>
      </c>
      <c r="V31" s="29">
        <f>+V29+V22</f>
        <v>52711679.62334</v>
      </c>
      <c r="W31" s="29">
        <f>+W29+W22</f>
        <v>53939776</v>
      </c>
      <c r="X31" s="29">
        <v>67855209.47706</v>
      </c>
      <c r="Y31" s="29">
        <f>+Y29+Y22</f>
        <v>69481058.26725219</v>
      </c>
      <c r="Z31" s="29">
        <f>+Z29+Z22</f>
        <v>69754938</v>
      </c>
      <c r="AC31" s="28"/>
    </row>
    <row r="32" spans="3:26" ht="12" thickBot="1">
      <c r="C32" s="70"/>
      <c r="D32" s="70"/>
      <c r="E32" s="53"/>
      <c r="F32" s="53"/>
      <c r="G32" s="53"/>
      <c r="H32" s="53"/>
      <c r="I32" s="53"/>
      <c r="J32" s="53"/>
      <c r="K32" s="53"/>
      <c r="L32" s="53"/>
      <c r="M32" s="53"/>
      <c r="N32" s="53"/>
      <c r="O32" s="53"/>
      <c r="P32" s="53"/>
      <c r="Q32" s="53"/>
      <c r="R32" s="53"/>
      <c r="S32" s="53"/>
      <c r="T32" s="53"/>
      <c r="U32" s="53"/>
      <c r="V32" s="53"/>
      <c r="W32" s="53"/>
      <c r="X32" s="53"/>
      <c r="Y32" s="53"/>
      <c r="Z32" s="53"/>
    </row>
    <row r="33" spans="1:26" ht="24" thickBot="1">
      <c r="A33" s="204" t="s">
        <v>218</v>
      </c>
      <c r="B33" s="204" t="s">
        <v>223</v>
      </c>
      <c r="C33" s="71" t="s">
        <v>198</v>
      </c>
      <c r="D33" s="71" t="s">
        <v>200</v>
      </c>
      <c r="E33" s="71" t="s">
        <v>206</v>
      </c>
      <c r="F33" s="71" t="s">
        <v>225</v>
      </c>
      <c r="G33" s="71" t="s">
        <v>230</v>
      </c>
      <c r="H33" s="71" t="s">
        <v>248</v>
      </c>
      <c r="I33" s="71" t="s">
        <v>251</v>
      </c>
      <c r="J33" s="71" t="s">
        <v>254</v>
      </c>
      <c r="K33" s="71" t="s">
        <v>256</v>
      </c>
      <c r="L33" s="71" t="s">
        <v>264</v>
      </c>
      <c r="M33" s="71" t="s">
        <v>267</v>
      </c>
      <c r="N33" s="71" t="s">
        <v>271</v>
      </c>
      <c r="O33" s="71" t="s">
        <v>273</v>
      </c>
      <c r="P33" s="71" t="s">
        <v>284</v>
      </c>
      <c r="Q33" s="71" t="s">
        <v>287</v>
      </c>
      <c r="R33" s="71" t="s">
        <v>294</v>
      </c>
      <c r="S33" s="203" t="s">
        <v>367</v>
      </c>
      <c r="T33" s="203" t="s">
        <v>378</v>
      </c>
      <c r="U33" s="203" t="s">
        <v>428</v>
      </c>
      <c r="V33" s="203" t="s">
        <v>433</v>
      </c>
      <c r="W33" s="203" t="s">
        <v>436</v>
      </c>
      <c r="X33" s="203" t="s">
        <v>446</v>
      </c>
      <c r="Y33" s="203" t="s">
        <v>450</v>
      </c>
      <c r="Z33" s="203" t="s">
        <v>456</v>
      </c>
    </row>
    <row r="34" spans="1:26" ht="12">
      <c r="A34" s="201" t="s">
        <v>208</v>
      </c>
      <c r="B34" s="201" t="s">
        <v>219</v>
      </c>
      <c r="C34" s="20">
        <v>325178.53783</v>
      </c>
      <c r="D34" s="20">
        <v>235999.69176000002</v>
      </c>
      <c r="E34" s="20">
        <v>240969.14009</v>
      </c>
      <c r="F34" s="20">
        <v>215808.15065000008</v>
      </c>
      <c r="G34" s="20">
        <v>172747.93235999998</v>
      </c>
      <c r="H34" s="20">
        <v>155845.44564000005</v>
      </c>
      <c r="I34" s="20">
        <v>151603.6195299999</v>
      </c>
      <c r="J34" s="20">
        <v>206702.21826</v>
      </c>
      <c r="K34" s="20">
        <v>229627.5285</v>
      </c>
      <c r="L34" s="20">
        <v>252877.38209</v>
      </c>
      <c r="M34" s="20">
        <v>208731.92252999998</v>
      </c>
      <c r="N34" s="20">
        <v>204249.1277500001</v>
      </c>
      <c r="O34" s="20">
        <v>427019.60679999995</v>
      </c>
      <c r="P34" s="20">
        <v>628379.5985300001</v>
      </c>
      <c r="Q34" s="20">
        <v>725459.6042000002</v>
      </c>
      <c r="R34" s="20">
        <v>756442.8119999999</v>
      </c>
      <c r="S34" s="20">
        <v>748359.9285599999</v>
      </c>
      <c r="T34" s="20">
        <v>863214.9170199998</v>
      </c>
      <c r="U34" s="20">
        <v>826269.5577499995</v>
      </c>
      <c r="V34" s="20">
        <v>892206.71239</v>
      </c>
      <c r="W34" s="20">
        <v>855738.11329</v>
      </c>
      <c r="X34" s="20">
        <v>1039100.58778</v>
      </c>
      <c r="Y34" s="20">
        <v>1134628.1635099999</v>
      </c>
      <c r="Z34" s="20">
        <v>1161488.6280200002</v>
      </c>
    </row>
    <row r="35" spans="1:26" ht="12">
      <c r="A35" s="201" t="s">
        <v>209</v>
      </c>
      <c r="B35" s="201" t="s">
        <v>220</v>
      </c>
      <c r="C35" s="20">
        <v>446790.32226</v>
      </c>
      <c r="D35" s="20">
        <v>516117.9445500002</v>
      </c>
      <c r="E35" s="20">
        <v>577626.3525</v>
      </c>
      <c r="F35" s="20">
        <v>589479.7034800001</v>
      </c>
      <c r="G35" s="20">
        <v>674352.5196800001</v>
      </c>
      <c r="H35" s="20">
        <v>669269.74952</v>
      </c>
      <c r="I35" s="20">
        <v>583853.8626899999</v>
      </c>
      <c r="J35" s="20">
        <v>556571.6928300003</v>
      </c>
      <c r="K35" s="20">
        <v>619160.93426</v>
      </c>
      <c r="L35" s="20">
        <v>647430.63154</v>
      </c>
      <c r="M35" s="20">
        <v>512173.24246</v>
      </c>
      <c r="N35" s="20">
        <v>486063.92428000073</v>
      </c>
      <c r="O35" s="20">
        <v>557605.47565</v>
      </c>
      <c r="P35" s="20">
        <v>571966.8620100002</v>
      </c>
      <c r="Q35" s="20">
        <v>599350.8585499999</v>
      </c>
      <c r="R35" s="20">
        <v>575054.2446899997</v>
      </c>
      <c r="S35" s="20">
        <v>769005.9011</v>
      </c>
      <c r="T35" s="20">
        <v>821486.4542400001</v>
      </c>
      <c r="U35" s="20">
        <v>810059.1952799999</v>
      </c>
      <c r="V35" s="20">
        <v>808994.8036199999</v>
      </c>
      <c r="W35" s="20">
        <v>988453.46558</v>
      </c>
      <c r="X35" s="20">
        <v>1098083.8793400002</v>
      </c>
      <c r="Y35" s="20">
        <v>1023872.14997</v>
      </c>
      <c r="Z35" s="20">
        <v>1000900.2795999995</v>
      </c>
    </row>
    <row r="36" spans="1:26" ht="12">
      <c r="A36" s="201" t="s">
        <v>210</v>
      </c>
      <c r="B36" s="201" t="s">
        <v>221</v>
      </c>
      <c r="C36" s="20">
        <v>501024.543504038</v>
      </c>
      <c r="D36" s="20">
        <v>581151.3717117574</v>
      </c>
      <c r="E36" s="20">
        <v>651514.772434463</v>
      </c>
      <c r="F36" s="20">
        <v>518718.5496139799</v>
      </c>
      <c r="G36" s="20">
        <v>538256.3639236527</v>
      </c>
      <c r="H36" s="20">
        <v>632994.7745808865</v>
      </c>
      <c r="I36" s="20">
        <v>575674.929710723</v>
      </c>
      <c r="J36" s="20">
        <v>715169.0692820358</v>
      </c>
      <c r="K36" s="20">
        <v>635910.98789118</v>
      </c>
      <c r="L36" s="20">
        <v>650777.2989747582</v>
      </c>
      <c r="M36" s="20">
        <v>653296.7610516651</v>
      </c>
      <c r="N36" s="20">
        <v>702909.2454711178</v>
      </c>
      <c r="O36" s="20">
        <v>689845.8201619119</v>
      </c>
      <c r="P36" s="20">
        <v>755184.205504451</v>
      </c>
      <c r="Q36" s="20">
        <v>751176.817440544</v>
      </c>
      <c r="R36" s="20">
        <v>837512.976191124</v>
      </c>
      <c r="S36" s="20">
        <v>802209.1998549959</v>
      </c>
      <c r="T36" s="20">
        <v>856462.6932178949</v>
      </c>
      <c r="U36" s="20">
        <v>781231.492138352</v>
      </c>
      <c r="V36" s="20">
        <v>1063792.364628139</v>
      </c>
      <c r="W36" s="20">
        <v>862398.042271127</v>
      </c>
      <c r="X36" s="20">
        <v>896559.1879221033</v>
      </c>
      <c r="Y36" s="20">
        <v>748760.4797256314</v>
      </c>
      <c r="Z36" s="20">
        <v>962995.0021627676</v>
      </c>
    </row>
    <row r="37" spans="1:26" ht="12">
      <c r="A37" s="201" t="s">
        <v>211</v>
      </c>
      <c r="B37" s="201" t="s">
        <v>222</v>
      </c>
      <c r="C37" s="20">
        <v>2584293.40073</v>
      </c>
      <c r="D37" s="20">
        <v>2900135.1494700005</v>
      </c>
      <c r="E37" s="20">
        <v>3126147.7364299987</v>
      </c>
      <c r="F37" s="20">
        <v>3511125.0124900006</v>
      </c>
      <c r="G37" s="20">
        <v>3029360.81666</v>
      </c>
      <c r="H37" s="20">
        <v>3159558.2165400004</v>
      </c>
      <c r="I37" s="20">
        <v>3438822.7824599994</v>
      </c>
      <c r="J37" s="20">
        <v>3833821.66278</v>
      </c>
      <c r="K37" s="20">
        <v>3473500.45888</v>
      </c>
      <c r="L37" s="20">
        <v>3709123.6136500007</v>
      </c>
      <c r="M37" s="20">
        <v>3703389.975689999</v>
      </c>
      <c r="N37" s="20">
        <v>3754055.88793</v>
      </c>
      <c r="O37" s="20">
        <v>3756901.80978</v>
      </c>
      <c r="P37" s="20">
        <v>4221949.330149999</v>
      </c>
      <c r="Q37" s="20">
        <v>4302664.01282</v>
      </c>
      <c r="R37" s="20">
        <v>4512463.076709999</v>
      </c>
      <c r="S37" s="20">
        <v>4599784.0836</v>
      </c>
      <c r="T37" s="20">
        <v>4840869.17185</v>
      </c>
      <c r="U37" s="20">
        <v>4832390.877839999</v>
      </c>
      <c r="V37" s="20">
        <v>5493946.351080002</v>
      </c>
      <c r="W37" s="20">
        <v>4927104.92105999</v>
      </c>
      <c r="X37" s="20">
        <v>5300854.06086001</v>
      </c>
      <c r="Y37" s="20">
        <v>5144500.50811</v>
      </c>
      <c r="Z37" s="20">
        <v>5670938.580879999</v>
      </c>
    </row>
    <row r="38" spans="3:19" ht="12">
      <c r="C38" s="63"/>
      <c r="D38" s="63"/>
      <c r="E38" s="53"/>
      <c r="F38" s="53"/>
      <c r="G38" s="53"/>
      <c r="H38" s="53"/>
      <c r="I38" s="53"/>
      <c r="J38" s="53"/>
      <c r="K38" s="53"/>
      <c r="L38" s="53"/>
      <c r="M38" s="53"/>
      <c r="N38" s="53"/>
      <c r="O38" s="53"/>
      <c r="P38" s="53"/>
      <c r="Q38" s="53"/>
      <c r="R38" s="53"/>
      <c r="S38" s="53"/>
    </row>
    <row r="39" spans="3:19" ht="12">
      <c r="C39" s="65"/>
      <c r="D39" s="65"/>
      <c r="E39" s="53"/>
      <c r="F39" s="53"/>
      <c r="G39" s="53"/>
      <c r="H39" s="53"/>
      <c r="I39" s="53"/>
      <c r="J39" s="53"/>
      <c r="K39" s="53"/>
      <c r="L39" s="53"/>
      <c r="M39" s="53"/>
      <c r="N39" s="53"/>
      <c r="O39" s="53"/>
      <c r="P39" s="53"/>
      <c r="Q39" s="53"/>
      <c r="R39" s="53"/>
      <c r="S39" s="53"/>
    </row>
    <row r="40" spans="3:19" ht="12">
      <c r="C40" s="63"/>
      <c r="D40" s="64"/>
      <c r="E40" s="53"/>
      <c r="F40" s="53"/>
      <c r="G40" s="53"/>
      <c r="H40" s="53"/>
      <c r="I40" s="53"/>
      <c r="J40" s="53"/>
      <c r="K40" s="53"/>
      <c r="L40" s="53"/>
      <c r="M40" s="53"/>
      <c r="N40" s="53"/>
      <c r="O40" s="53"/>
      <c r="P40" s="53"/>
      <c r="Q40" s="53"/>
      <c r="R40" s="53"/>
      <c r="S40" s="53"/>
    </row>
    <row r="41" spans="3:19" ht="12">
      <c r="C41" s="63"/>
      <c r="D41" s="63"/>
      <c r="E41" s="53"/>
      <c r="F41" s="53"/>
      <c r="G41" s="53"/>
      <c r="H41" s="53"/>
      <c r="I41" s="53"/>
      <c r="J41" s="53"/>
      <c r="K41" s="53"/>
      <c r="L41" s="53"/>
      <c r="M41" s="53"/>
      <c r="N41" s="53"/>
      <c r="O41" s="53"/>
      <c r="P41" s="53"/>
      <c r="Q41" s="53"/>
      <c r="R41" s="53"/>
      <c r="S41" s="53"/>
    </row>
    <row r="42" spans="3:19" ht="12">
      <c r="C42" s="63"/>
      <c r="D42" s="63"/>
      <c r="E42" s="53"/>
      <c r="F42" s="53"/>
      <c r="G42" s="53"/>
      <c r="H42" s="53"/>
      <c r="I42" s="53"/>
      <c r="J42" s="53"/>
      <c r="K42" s="53"/>
      <c r="L42" s="53"/>
      <c r="M42" s="53"/>
      <c r="N42" s="53"/>
      <c r="O42" s="53"/>
      <c r="P42" s="53"/>
      <c r="Q42" s="53"/>
      <c r="R42" s="53"/>
      <c r="S42" s="53"/>
    </row>
    <row r="43" spans="3:19" ht="12">
      <c r="C43" s="63"/>
      <c r="D43" s="63"/>
      <c r="E43" s="53"/>
      <c r="F43" s="53"/>
      <c r="G43" s="53"/>
      <c r="H43" s="53"/>
      <c r="I43" s="53"/>
      <c r="J43" s="53"/>
      <c r="K43" s="53"/>
      <c r="L43" s="53"/>
      <c r="M43" s="53"/>
      <c r="N43" s="53"/>
      <c r="O43" s="53"/>
      <c r="P43" s="53"/>
      <c r="Q43" s="53"/>
      <c r="R43" s="53"/>
      <c r="S43" s="53"/>
    </row>
    <row r="44" spans="3:19" ht="12">
      <c r="C44" s="63"/>
      <c r="D44" s="63"/>
      <c r="E44" s="53"/>
      <c r="F44" s="53"/>
      <c r="G44" s="53"/>
      <c r="H44" s="53"/>
      <c r="I44" s="53"/>
      <c r="J44" s="53"/>
      <c r="K44" s="53"/>
      <c r="L44" s="53"/>
      <c r="M44" s="53"/>
      <c r="N44" s="53"/>
      <c r="O44" s="53"/>
      <c r="P44" s="53"/>
      <c r="Q44" s="53"/>
      <c r="R44" s="53"/>
      <c r="S44" s="53"/>
    </row>
    <row r="45" spans="3:19" ht="12">
      <c r="C45" s="63"/>
      <c r="D45" s="63"/>
      <c r="E45" s="53"/>
      <c r="F45" s="53"/>
      <c r="G45" s="53"/>
      <c r="H45" s="53"/>
      <c r="I45" s="53"/>
      <c r="J45" s="53"/>
      <c r="K45" s="53"/>
      <c r="L45" s="53"/>
      <c r="M45" s="53"/>
      <c r="N45" s="53"/>
      <c r="O45" s="53"/>
      <c r="P45" s="53"/>
      <c r="Q45" s="53"/>
      <c r="R45" s="53"/>
      <c r="S45" s="53"/>
    </row>
    <row r="46" spans="3:19" ht="12">
      <c r="C46" s="63"/>
      <c r="D46" s="63"/>
      <c r="E46" s="53"/>
      <c r="F46" s="53"/>
      <c r="G46" s="53"/>
      <c r="H46" s="53"/>
      <c r="I46" s="53"/>
      <c r="J46" s="53"/>
      <c r="K46" s="53"/>
      <c r="L46" s="53"/>
      <c r="M46" s="53"/>
      <c r="N46" s="53"/>
      <c r="O46" s="53"/>
      <c r="P46" s="53"/>
      <c r="Q46" s="53"/>
      <c r="R46" s="53"/>
      <c r="S46" s="53"/>
    </row>
    <row r="47" spans="3:19" ht="12">
      <c r="C47" s="63"/>
      <c r="D47" s="63"/>
      <c r="E47" s="53"/>
      <c r="F47" s="53"/>
      <c r="G47" s="53"/>
      <c r="H47" s="53"/>
      <c r="I47" s="53"/>
      <c r="J47" s="53"/>
      <c r="K47" s="53"/>
      <c r="L47" s="53"/>
      <c r="M47" s="53"/>
      <c r="N47" s="53"/>
      <c r="O47" s="53"/>
      <c r="P47" s="53"/>
      <c r="Q47" s="53"/>
      <c r="R47" s="53"/>
      <c r="S47" s="53"/>
    </row>
    <row r="48" spans="3:19" ht="12">
      <c r="C48" s="63"/>
      <c r="D48" s="63"/>
      <c r="E48" s="53"/>
      <c r="F48" s="53"/>
      <c r="G48" s="53"/>
      <c r="H48" s="53"/>
      <c r="I48" s="53"/>
      <c r="J48" s="53"/>
      <c r="K48" s="53"/>
      <c r="L48" s="53"/>
      <c r="M48" s="53"/>
      <c r="N48" s="53"/>
      <c r="O48" s="53"/>
      <c r="P48" s="53"/>
      <c r="Q48" s="53"/>
      <c r="R48" s="53"/>
      <c r="S48" s="53"/>
    </row>
    <row r="49" spans="3:19" ht="12">
      <c r="C49" s="63"/>
      <c r="D49" s="63"/>
      <c r="E49" s="53"/>
      <c r="F49" s="53"/>
      <c r="G49" s="53"/>
      <c r="H49" s="53"/>
      <c r="I49" s="53"/>
      <c r="J49" s="53"/>
      <c r="K49" s="53"/>
      <c r="L49" s="53"/>
      <c r="M49" s="53"/>
      <c r="N49" s="53"/>
      <c r="O49" s="53"/>
      <c r="P49" s="53"/>
      <c r="Q49" s="53"/>
      <c r="R49" s="53"/>
      <c r="S49" s="53"/>
    </row>
    <row r="50" spans="3:19" ht="12">
      <c r="C50" s="65"/>
      <c r="D50" s="65"/>
      <c r="E50" s="53"/>
      <c r="F50" s="53"/>
      <c r="G50" s="53"/>
      <c r="H50" s="53"/>
      <c r="I50" s="53"/>
      <c r="J50" s="53"/>
      <c r="K50" s="53"/>
      <c r="L50" s="53"/>
      <c r="M50" s="53"/>
      <c r="N50" s="53"/>
      <c r="O50" s="53"/>
      <c r="P50" s="53"/>
      <c r="Q50" s="53"/>
      <c r="R50" s="53"/>
      <c r="S50" s="53"/>
    </row>
    <row r="51" spans="3:19" ht="12">
      <c r="C51" s="63"/>
      <c r="D51" s="64"/>
      <c r="E51" s="53"/>
      <c r="F51" s="53"/>
      <c r="G51" s="53"/>
      <c r="H51" s="53"/>
      <c r="I51" s="53"/>
      <c r="J51" s="53"/>
      <c r="K51" s="53"/>
      <c r="L51" s="53"/>
      <c r="M51" s="53"/>
      <c r="N51" s="53"/>
      <c r="O51" s="53"/>
      <c r="P51" s="53"/>
      <c r="Q51" s="53"/>
      <c r="R51" s="53"/>
      <c r="S51" s="53"/>
    </row>
    <row r="52" spans="3:19" ht="12">
      <c r="C52" s="63"/>
      <c r="D52" s="63"/>
      <c r="E52" s="53"/>
      <c r="F52" s="53"/>
      <c r="G52" s="53"/>
      <c r="H52" s="53"/>
      <c r="I52" s="53"/>
      <c r="J52" s="53"/>
      <c r="K52" s="53"/>
      <c r="L52" s="53"/>
      <c r="M52" s="53"/>
      <c r="N52" s="53"/>
      <c r="O52" s="53"/>
      <c r="P52" s="53"/>
      <c r="Q52" s="53"/>
      <c r="R52" s="53"/>
      <c r="S52" s="53"/>
    </row>
    <row r="53" spans="3:19" ht="12">
      <c r="C53" s="63"/>
      <c r="D53" s="63"/>
      <c r="E53" s="53"/>
      <c r="F53" s="53"/>
      <c r="G53" s="53"/>
      <c r="H53" s="53"/>
      <c r="I53" s="53"/>
      <c r="J53" s="53"/>
      <c r="K53" s="53"/>
      <c r="L53" s="53"/>
      <c r="M53" s="53"/>
      <c r="N53" s="53"/>
      <c r="O53" s="53"/>
      <c r="P53" s="53"/>
      <c r="Q53" s="53"/>
      <c r="R53" s="53"/>
      <c r="S53" s="53"/>
    </row>
    <row r="54" spans="3:19" ht="12">
      <c r="C54" s="65"/>
      <c r="D54" s="65"/>
      <c r="E54" s="53"/>
      <c r="F54" s="53"/>
      <c r="G54" s="53"/>
      <c r="H54" s="53"/>
      <c r="I54" s="53"/>
      <c r="J54" s="53"/>
      <c r="K54" s="53"/>
      <c r="L54" s="53"/>
      <c r="M54" s="53"/>
      <c r="N54" s="53"/>
      <c r="O54" s="53"/>
      <c r="P54" s="53"/>
      <c r="Q54" s="53"/>
      <c r="R54" s="53"/>
      <c r="S54" s="53"/>
    </row>
    <row r="55" spans="3:19" ht="12">
      <c r="C55" s="66"/>
      <c r="D55" s="63"/>
      <c r="E55" s="53"/>
      <c r="F55" s="53"/>
      <c r="G55" s="53"/>
      <c r="H55" s="53"/>
      <c r="I55" s="53"/>
      <c r="J55" s="53"/>
      <c r="K55" s="53"/>
      <c r="L55" s="53"/>
      <c r="M55" s="53"/>
      <c r="N55" s="53"/>
      <c r="O55" s="53"/>
      <c r="P55" s="53"/>
      <c r="Q55" s="53"/>
      <c r="R55" s="53"/>
      <c r="S55" s="53"/>
    </row>
    <row r="56" spans="3:19" ht="12">
      <c r="C56" s="65"/>
      <c r="D56" s="65"/>
      <c r="E56" s="53"/>
      <c r="F56" s="53"/>
      <c r="G56" s="53"/>
      <c r="H56" s="53"/>
      <c r="I56" s="53"/>
      <c r="J56" s="53"/>
      <c r="K56" s="53"/>
      <c r="L56" s="53"/>
      <c r="M56" s="53"/>
      <c r="N56" s="53"/>
      <c r="O56" s="53"/>
      <c r="P56" s="53"/>
      <c r="Q56" s="53"/>
      <c r="R56" s="53"/>
      <c r="S56" s="53"/>
    </row>
    <row r="57" spans="3:19" ht="12">
      <c r="C57" s="63"/>
      <c r="D57" s="64"/>
      <c r="E57" s="53"/>
      <c r="F57" s="53"/>
      <c r="G57" s="53"/>
      <c r="H57" s="53"/>
      <c r="I57" s="53"/>
      <c r="J57" s="53"/>
      <c r="K57" s="53"/>
      <c r="L57" s="53"/>
      <c r="M57" s="53"/>
      <c r="N57" s="53"/>
      <c r="O57" s="53"/>
      <c r="P57" s="53"/>
      <c r="Q57" s="53"/>
      <c r="R57" s="53"/>
      <c r="S57" s="53"/>
    </row>
    <row r="58" spans="3:19" ht="12">
      <c r="C58" s="67"/>
      <c r="D58" s="65"/>
      <c r="E58" s="53"/>
      <c r="F58" s="53"/>
      <c r="G58" s="53"/>
      <c r="H58" s="53"/>
      <c r="I58" s="53"/>
      <c r="J58" s="53"/>
      <c r="K58" s="53"/>
      <c r="L58" s="53"/>
      <c r="M58" s="53"/>
      <c r="N58" s="53"/>
      <c r="O58" s="53"/>
      <c r="P58" s="53"/>
      <c r="Q58" s="53"/>
      <c r="R58" s="53"/>
      <c r="S58" s="53"/>
    </row>
    <row r="59" spans="3:19" ht="12">
      <c r="C59" s="66"/>
      <c r="D59" s="63"/>
      <c r="E59" s="53"/>
      <c r="F59" s="53"/>
      <c r="G59" s="53"/>
      <c r="H59" s="53"/>
      <c r="I59" s="53"/>
      <c r="J59" s="53"/>
      <c r="K59" s="53"/>
      <c r="L59" s="53"/>
      <c r="M59" s="53"/>
      <c r="N59" s="53"/>
      <c r="O59" s="53"/>
      <c r="P59" s="53"/>
      <c r="Q59" s="53"/>
      <c r="R59" s="53"/>
      <c r="S59" s="53"/>
    </row>
    <row r="60" spans="3:19" ht="12">
      <c r="C60" s="63"/>
      <c r="D60" s="63"/>
      <c r="E60" s="53"/>
      <c r="F60" s="53"/>
      <c r="G60" s="53"/>
      <c r="H60" s="53"/>
      <c r="I60" s="53"/>
      <c r="J60" s="53"/>
      <c r="K60" s="53"/>
      <c r="L60" s="53"/>
      <c r="M60" s="53"/>
      <c r="N60" s="53"/>
      <c r="O60" s="53"/>
      <c r="P60" s="53"/>
      <c r="Q60" s="53"/>
      <c r="R60" s="53"/>
      <c r="S60" s="53"/>
    </row>
    <row r="61" spans="3:19" ht="12">
      <c r="C61" s="68"/>
      <c r="D61" s="65"/>
      <c r="E61" s="53"/>
      <c r="F61" s="53"/>
      <c r="G61" s="53"/>
      <c r="H61" s="53"/>
      <c r="I61" s="53"/>
      <c r="J61" s="53"/>
      <c r="K61" s="53"/>
      <c r="L61" s="53"/>
      <c r="M61" s="53"/>
      <c r="N61" s="53"/>
      <c r="O61" s="53"/>
      <c r="P61" s="53"/>
      <c r="Q61" s="53"/>
      <c r="R61" s="53"/>
      <c r="S61" s="53"/>
    </row>
    <row r="62" spans="3:19" ht="12">
      <c r="C62" s="69"/>
      <c r="D62" s="63"/>
      <c r="E62" s="53"/>
      <c r="F62" s="53"/>
      <c r="G62" s="53"/>
      <c r="H62" s="53"/>
      <c r="I62" s="53"/>
      <c r="J62" s="53"/>
      <c r="K62" s="53"/>
      <c r="L62" s="53"/>
      <c r="M62" s="53"/>
      <c r="N62" s="53"/>
      <c r="O62" s="53"/>
      <c r="P62" s="53"/>
      <c r="Q62" s="53"/>
      <c r="R62" s="53"/>
      <c r="S62" s="53"/>
    </row>
    <row r="63" spans="3:19" ht="12">
      <c r="C63" s="69"/>
      <c r="D63" s="63"/>
      <c r="E63" s="53"/>
      <c r="F63" s="53"/>
      <c r="G63" s="53"/>
      <c r="H63" s="53"/>
      <c r="I63" s="53"/>
      <c r="J63" s="53"/>
      <c r="K63" s="53"/>
      <c r="L63" s="53"/>
      <c r="M63" s="53"/>
      <c r="N63" s="53"/>
      <c r="O63" s="53"/>
      <c r="P63" s="53"/>
      <c r="Q63" s="53"/>
      <c r="R63" s="53"/>
      <c r="S63" s="53"/>
    </row>
    <row r="64" spans="3:19" ht="12">
      <c r="C64" s="68"/>
      <c r="D64" s="65"/>
      <c r="E64" s="53"/>
      <c r="F64" s="53"/>
      <c r="G64" s="53"/>
      <c r="H64" s="53"/>
      <c r="I64" s="53"/>
      <c r="J64" s="53"/>
      <c r="K64" s="53"/>
      <c r="L64" s="53"/>
      <c r="M64" s="53"/>
      <c r="N64" s="53"/>
      <c r="O64" s="53"/>
      <c r="P64" s="53"/>
      <c r="Q64" s="53"/>
      <c r="R64" s="53"/>
      <c r="S64" s="53"/>
    </row>
    <row r="65" spans="3:19" ht="12">
      <c r="C65" s="53"/>
      <c r="D65" s="53"/>
      <c r="E65" s="53"/>
      <c r="F65" s="53"/>
      <c r="G65" s="53"/>
      <c r="H65" s="53"/>
      <c r="I65" s="53"/>
      <c r="J65" s="53"/>
      <c r="K65" s="53"/>
      <c r="L65" s="53"/>
      <c r="M65" s="53"/>
      <c r="N65" s="53"/>
      <c r="O65" s="53"/>
      <c r="P65" s="53"/>
      <c r="Q65" s="53"/>
      <c r="R65" s="53"/>
      <c r="S65" s="53"/>
    </row>
  </sheetData>
  <sheetProtection/>
  <printOptions/>
  <pageMargins left="0.31496062992125984" right="0.31496062992125984" top="0.7480314960629921" bottom="0.7480314960629921" header="0.31496062992125984" footer="0.31496062992125984"/>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MILLENNIUM BANK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ADAM MISKOW</dc:creator>
  <cp:keywords/>
  <dc:description/>
  <cp:lastModifiedBy>MISKOW MAREK</cp:lastModifiedBy>
  <cp:lastPrinted>2019-07-31T11:53:09Z</cp:lastPrinted>
  <dcterms:created xsi:type="dcterms:W3CDTF">2012-01-27T14:48:26Z</dcterms:created>
  <dcterms:modified xsi:type="dcterms:W3CDTF">2020-02-26T13:10:16Z</dcterms:modified>
  <cp:category>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