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6D65AFF9-45F7-4607-8294-1432B848A9DA}" xr6:coauthVersionLast="47" xr6:coauthVersionMax="47" xr10:uidLastSave="{00000000-0000-0000-0000-000000000000}"/>
  <bookViews>
    <workbookView xWindow="30" yWindow="70" windowWidth="17730" windowHeight="1025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3" i="3" l="1"/>
  <c r="AC51" i="12" l="1"/>
  <c r="AC44" i="12"/>
  <c r="AC37" i="12"/>
  <c r="AC30" i="12"/>
  <c r="AC17" i="12"/>
  <c r="AC20" i="12" s="1"/>
  <c r="AC14" i="12"/>
  <c r="AC7" i="12"/>
  <c r="AC10" i="12" s="1"/>
  <c r="AC4" i="12"/>
  <c r="AR48" i="3"/>
  <c r="AR35" i="3"/>
  <c r="AR29" i="3"/>
  <c r="AR28" i="3"/>
  <c r="AR27" i="3"/>
  <c r="AR26" i="3"/>
  <c r="AR25" i="3"/>
  <c r="AR24" i="3"/>
  <c r="AR30" i="3" s="1"/>
  <c r="AR18" i="3"/>
  <c r="AR21" i="3" s="1"/>
  <c r="AR15" i="3"/>
  <c r="AR9" i="3"/>
  <c r="AR6" i="3"/>
  <c r="AR12" i="3" s="1"/>
  <c r="M33" i="17"/>
  <c r="M28" i="17"/>
  <c r="M37" i="17" s="1"/>
  <c r="M18" i="17" s="1"/>
  <c r="M17" i="17"/>
  <c r="M16" i="17"/>
  <c r="M15" i="17"/>
  <c r="M14" i="17"/>
  <c r="M13" i="17"/>
  <c r="M12" i="17"/>
  <c r="M11" i="17"/>
  <c r="M10" i="17"/>
  <c r="M8" i="17"/>
  <c r="M7" i="17"/>
  <c r="M6" i="17"/>
  <c r="M5" i="17"/>
  <c r="M4" i="17"/>
  <c r="M33" i="16"/>
  <c r="M37" i="16" s="1"/>
  <c r="M18" i="16" s="1"/>
  <c r="M28" i="16"/>
  <c r="M9" i="16" s="1"/>
  <c r="M17" i="16"/>
  <c r="M16" i="16"/>
  <c r="M15" i="16"/>
  <c r="M14" i="16"/>
  <c r="M13" i="16"/>
  <c r="M12" i="16"/>
  <c r="M11" i="16"/>
  <c r="M10" i="16"/>
  <c r="M8" i="16"/>
  <c r="M7" i="16"/>
  <c r="M6" i="16"/>
  <c r="M5" i="16"/>
  <c r="M4" i="16"/>
  <c r="M33" i="15"/>
  <c r="M37" i="15" s="1"/>
  <c r="M18" i="15" s="1"/>
  <c r="M28" i="15"/>
  <c r="M9" i="15" s="1"/>
  <c r="M17" i="15"/>
  <c r="M16" i="15"/>
  <c r="M15" i="15"/>
  <c r="M14" i="15"/>
  <c r="M13" i="15"/>
  <c r="M12" i="15"/>
  <c r="M11" i="15"/>
  <c r="M10" i="15"/>
  <c r="M8" i="15"/>
  <c r="M7" i="15"/>
  <c r="M6" i="15"/>
  <c r="M5" i="15"/>
  <c r="M4" i="15"/>
  <c r="M33" i="14"/>
  <c r="M28" i="14"/>
  <c r="M37" i="14" s="1"/>
  <c r="M18" i="14" s="1"/>
  <c r="M17" i="14"/>
  <c r="M16" i="14"/>
  <c r="M15" i="14"/>
  <c r="M14" i="14"/>
  <c r="M13" i="14"/>
  <c r="M12" i="14"/>
  <c r="M11" i="14"/>
  <c r="M10" i="14"/>
  <c r="M8" i="14"/>
  <c r="M7" i="14"/>
  <c r="M6" i="14"/>
  <c r="M5" i="14"/>
  <c r="M4" i="14"/>
  <c r="AR26" i="5"/>
  <c r="AR39" i="5" s="1"/>
  <c r="AR17" i="5"/>
  <c r="AR16" i="5"/>
  <c r="AR15" i="5"/>
  <c r="AR14" i="5"/>
  <c r="AR13" i="5"/>
  <c r="AR12" i="5"/>
  <c r="AR11" i="5"/>
  <c r="AR10" i="5"/>
  <c r="AR9" i="5"/>
  <c r="AR8" i="5"/>
  <c r="AR7" i="5"/>
  <c r="AR6" i="5"/>
  <c r="AR5" i="5"/>
  <c r="AR18" i="5" s="1"/>
  <c r="AR4" i="5"/>
  <c r="AR80" i="4"/>
  <c r="AR79" i="4"/>
  <c r="AR78" i="4"/>
  <c r="AR77" i="4"/>
  <c r="AR76" i="4"/>
  <c r="AR75" i="4"/>
  <c r="AR74" i="4"/>
  <c r="AR73" i="4"/>
  <c r="AR72" i="4"/>
  <c r="AR71" i="4"/>
  <c r="AR81" i="4" s="1"/>
  <c r="AR68" i="4"/>
  <c r="AR55" i="4"/>
  <c r="AR37" i="4"/>
  <c r="AR36" i="4"/>
  <c r="AR34" i="4"/>
  <c r="AR33" i="4"/>
  <c r="AR32" i="4"/>
  <c r="AR31" i="4"/>
  <c r="AR30" i="4"/>
  <c r="AR26" i="4"/>
  <c r="AR25" i="4"/>
  <c r="AR24" i="4"/>
  <c r="AR23" i="4"/>
  <c r="AR22" i="4"/>
  <c r="AR35" i="4" s="1"/>
  <c r="AR21" i="4"/>
  <c r="AR20" i="4"/>
  <c r="AR19" i="4"/>
  <c r="AR18" i="4"/>
  <c r="AR17" i="4"/>
  <c r="AR27" i="4" s="1"/>
  <c r="AR14" i="4"/>
  <c r="AR13" i="4"/>
  <c r="AR39" i="4" s="1"/>
  <c r="AR12" i="4"/>
  <c r="AR38" i="4" s="1"/>
  <c r="AR11" i="4"/>
  <c r="AR10" i="4"/>
  <c r="AR9" i="4"/>
  <c r="AR8" i="4"/>
  <c r="AR7" i="4"/>
  <c r="AR6" i="4"/>
  <c r="AR5" i="4"/>
  <c r="AR4" i="4"/>
  <c r="AG53" i="8"/>
  <c r="AG62" i="8" s="1"/>
  <c r="AG46" i="8"/>
  <c r="AG50" i="8" s="1"/>
  <c r="AG39" i="8"/>
  <c r="AG37" i="8"/>
  <c r="AG29" i="8"/>
  <c r="AG30" i="8" s="1"/>
  <c r="AG28" i="8"/>
  <c r="AG27" i="8"/>
  <c r="AG26" i="8"/>
  <c r="AG25" i="8"/>
  <c r="AG24" i="8"/>
  <c r="AG23" i="8"/>
  <c r="AG22" i="8"/>
  <c r="AG21" i="8"/>
  <c r="AG17" i="8"/>
  <c r="AG16" i="8"/>
  <c r="AG15" i="8"/>
  <c r="AG14" i="8"/>
  <c r="AG18" i="8" s="1"/>
  <c r="AG13" i="8"/>
  <c r="AG12" i="8"/>
  <c r="AG11" i="8"/>
  <c r="AG10" i="8"/>
  <c r="AG9" i="8"/>
  <c r="AG8" i="8"/>
  <c r="AG7" i="8"/>
  <c r="AG6" i="8"/>
  <c r="AG5" i="8"/>
  <c r="AF84" i="6"/>
  <c r="AF83" i="6"/>
  <c r="AF59" i="6"/>
  <c r="AF51" i="6"/>
  <c r="AF56" i="6" s="1"/>
  <c r="AF47" i="6"/>
  <c r="AF44" i="6"/>
  <c r="AF36" i="6"/>
  <c r="AF32" i="6"/>
  <c r="AF30" i="6"/>
  <c r="AF29" i="6"/>
  <c r="AF27" i="6"/>
  <c r="AF26" i="6"/>
  <c r="AF25" i="6"/>
  <c r="AF24" i="6"/>
  <c r="AF23" i="6"/>
  <c r="AF22" i="6"/>
  <c r="AF20" i="6"/>
  <c r="AF19" i="6"/>
  <c r="AF21" i="6" s="1"/>
  <c r="AF17" i="6"/>
  <c r="AF16" i="6"/>
  <c r="AF15" i="6"/>
  <c r="AF14" i="6"/>
  <c r="AF12" i="6"/>
  <c r="AF11" i="6"/>
  <c r="AF10" i="6"/>
  <c r="AF8" i="6"/>
  <c r="AF7" i="6"/>
  <c r="AF9" i="6" s="1"/>
  <c r="AF5" i="6"/>
  <c r="AF4" i="6"/>
  <c r="AF6" i="6" s="1"/>
  <c r="AR37" i="3" l="1"/>
  <c r="M9" i="17"/>
  <c r="M9" i="14"/>
  <c r="AR40" i="4"/>
  <c r="AF66" i="6"/>
  <c r="AF69" i="6" s="1"/>
  <c r="AF71" i="6" s="1"/>
  <c r="AF73" i="6" s="1"/>
  <c r="AF13" i="6"/>
  <c r="AF18" i="6" s="1"/>
  <c r="AF28" i="6" s="1"/>
  <c r="AF31" i="6" s="1"/>
  <c r="AF33" i="6" s="1"/>
  <c r="AF76" i="6" l="1"/>
  <c r="AF35" i="6"/>
  <c r="AQ9" i="3" l="1"/>
  <c r="AQ6" i="3"/>
  <c r="AQ12" i="3" s="1"/>
  <c r="AQ53" i="3"/>
  <c r="AB44" i="12" l="1"/>
  <c r="AB51" i="12"/>
  <c r="AB37" i="12"/>
  <c r="AB30" i="12"/>
  <c r="AB17" i="12" l="1"/>
  <c r="AB14" i="12"/>
  <c r="AB7" i="12"/>
  <c r="AB10" i="12" s="1"/>
  <c r="AB4" i="12"/>
  <c r="AQ48" i="3"/>
  <c r="AQ15" i="3"/>
  <c r="AQ18" i="3"/>
  <c r="AQ25" i="3"/>
  <c r="AQ28" i="3"/>
  <c r="AQ29" i="3"/>
  <c r="AQ35" i="3"/>
  <c r="L33" i="17"/>
  <c r="L14" i="17" s="1"/>
  <c r="L28" i="17"/>
  <c r="L9" i="17" s="1"/>
  <c r="L37" i="16"/>
  <c r="L18" i="16" s="1"/>
  <c r="L33" i="16"/>
  <c r="L14" i="16" s="1"/>
  <c r="L28" i="16"/>
  <c r="L9" i="16" s="1"/>
  <c r="L37" i="15"/>
  <c r="L18" i="15" s="1"/>
  <c r="L33" i="15"/>
  <c r="L28" i="15"/>
  <c r="L9" i="15" s="1"/>
  <c r="L17" i="15"/>
  <c r="L16" i="15"/>
  <c r="L15" i="15"/>
  <c r="L14" i="15"/>
  <c r="L13" i="15"/>
  <c r="L12" i="15"/>
  <c r="L11" i="15"/>
  <c r="L10" i="15"/>
  <c r="L8" i="15"/>
  <c r="L7" i="15"/>
  <c r="L6" i="15"/>
  <c r="L5" i="15"/>
  <c r="L4" i="15"/>
  <c r="L17" i="16"/>
  <c r="L16" i="16"/>
  <c r="L15" i="16"/>
  <c r="L13" i="16"/>
  <c r="L12" i="16"/>
  <c r="L11" i="16"/>
  <c r="L10" i="16"/>
  <c r="L8" i="16"/>
  <c r="L7" i="16"/>
  <c r="L6" i="16"/>
  <c r="L5" i="16"/>
  <c r="L4" i="16"/>
  <c r="L17" i="17"/>
  <c r="L16" i="17"/>
  <c r="L15" i="17"/>
  <c r="L13" i="17"/>
  <c r="L12" i="17"/>
  <c r="L11" i="17"/>
  <c r="L10" i="17"/>
  <c r="L8" i="17"/>
  <c r="L7" i="17"/>
  <c r="L6" i="17"/>
  <c r="L5" i="17"/>
  <c r="L4" i="17"/>
  <c r="L33" i="14"/>
  <c r="L14" i="14" s="1"/>
  <c r="L28" i="14"/>
  <c r="L9" i="14" s="1"/>
  <c r="L17" i="14"/>
  <c r="L16" i="14"/>
  <c r="L15" i="14"/>
  <c r="L13" i="14"/>
  <c r="L12" i="14"/>
  <c r="L11" i="14"/>
  <c r="L10" i="14"/>
  <c r="L8" i="14"/>
  <c r="L7" i="14"/>
  <c r="L6" i="14"/>
  <c r="L5" i="14"/>
  <c r="L4" i="14"/>
  <c r="AQ26" i="5"/>
  <c r="AQ39" i="5" s="1"/>
  <c r="AQ17" i="5"/>
  <c r="AQ16" i="5"/>
  <c r="AQ15" i="5"/>
  <c r="AQ14" i="5"/>
  <c r="AQ13" i="5"/>
  <c r="AQ12" i="5"/>
  <c r="AQ11" i="5"/>
  <c r="AQ10" i="5"/>
  <c r="AQ9" i="5"/>
  <c r="AQ8" i="5"/>
  <c r="AQ7" i="5"/>
  <c r="AQ6" i="5"/>
  <c r="AQ4" i="5"/>
  <c r="AQ55" i="4"/>
  <c r="AQ68" i="4"/>
  <c r="AQ26" i="4"/>
  <c r="AQ25" i="4"/>
  <c r="AQ24" i="4"/>
  <c r="AQ23" i="4"/>
  <c r="AQ22" i="4"/>
  <c r="AQ21" i="4"/>
  <c r="AQ20" i="4"/>
  <c r="AQ19" i="4"/>
  <c r="AQ27" i="4" s="1"/>
  <c r="AQ18" i="4"/>
  <c r="AQ17" i="4"/>
  <c r="AQ13" i="4"/>
  <c r="AQ12" i="4"/>
  <c r="AQ11" i="4"/>
  <c r="AQ10" i="4"/>
  <c r="AQ9" i="4"/>
  <c r="AQ8" i="4"/>
  <c r="AQ7" i="4"/>
  <c r="AQ6" i="4"/>
  <c r="AQ5" i="4"/>
  <c r="AQ4" i="4"/>
  <c r="AQ5" i="5" l="1"/>
  <c r="AQ18" i="5" s="1"/>
  <c r="AB20" i="12"/>
  <c r="AQ26" i="3"/>
  <c r="AQ24" i="3" s="1"/>
  <c r="AQ27" i="3"/>
  <c r="AQ21" i="3"/>
  <c r="L37" i="17"/>
  <c r="L18" i="17" s="1"/>
  <c r="L37" i="14"/>
  <c r="L18" i="14" s="1"/>
  <c r="AQ14" i="4"/>
  <c r="AQ30" i="3" l="1"/>
  <c r="AQ37" i="3" s="1"/>
  <c r="AF29" i="8" l="1"/>
  <c r="AF28" i="8"/>
  <c r="AF27" i="8"/>
  <c r="AF26" i="8"/>
  <c r="AF25" i="8"/>
  <c r="AF24" i="8"/>
  <c r="AF23" i="8"/>
  <c r="AF22" i="8"/>
  <c r="AF17" i="8"/>
  <c r="AF16" i="8"/>
  <c r="AF15" i="8"/>
  <c r="AF13" i="8"/>
  <c r="AF12" i="8"/>
  <c r="AF11" i="8"/>
  <c r="AF10" i="8"/>
  <c r="AF9" i="8"/>
  <c r="AF8" i="8"/>
  <c r="AF6" i="8"/>
  <c r="AF5" i="8"/>
  <c r="AF53" i="8"/>
  <c r="AF62" i="8" s="1"/>
  <c r="AF46" i="8"/>
  <c r="AF50" i="8" s="1"/>
  <c r="AF39" i="8"/>
  <c r="AF37" i="8"/>
  <c r="AE59" i="6"/>
  <c r="AE51" i="6"/>
  <c r="AE36" i="6"/>
  <c r="AE32" i="6"/>
  <c r="AE30" i="6"/>
  <c r="AE29" i="6"/>
  <c r="AE27" i="6"/>
  <c r="AE26" i="6"/>
  <c r="AE25" i="6"/>
  <c r="AE24" i="6"/>
  <c r="AE23" i="6"/>
  <c r="AE22" i="6"/>
  <c r="AE20" i="6"/>
  <c r="AE19" i="6"/>
  <c r="AE17" i="6"/>
  <c r="AE16" i="6"/>
  <c r="AE15" i="6"/>
  <c r="AE14" i="6"/>
  <c r="AE13" i="6"/>
  <c r="AE12" i="6"/>
  <c r="AE11" i="6"/>
  <c r="AE10" i="6"/>
  <c r="AE8" i="6"/>
  <c r="AE7" i="6"/>
  <c r="AE9" i="6" s="1"/>
  <c r="AE5" i="6"/>
  <c r="AE4" i="6"/>
  <c r="AE47" i="6"/>
  <c r="AE44" i="6"/>
  <c r="AQ30" i="4"/>
  <c r="AQ31" i="4"/>
  <c r="AQ32" i="4"/>
  <c r="AQ33" i="4"/>
  <c r="AQ34" i="4"/>
  <c r="AQ35" i="4"/>
  <c r="AQ36" i="4"/>
  <c r="AQ37" i="4"/>
  <c r="AQ38" i="4"/>
  <c r="AQ39" i="4"/>
  <c r="AQ71" i="4"/>
  <c r="AQ72" i="4"/>
  <c r="AQ73" i="4"/>
  <c r="AQ74" i="4"/>
  <c r="AQ75" i="4"/>
  <c r="AQ76" i="4"/>
  <c r="AQ77" i="4"/>
  <c r="AQ78" i="4"/>
  <c r="AQ79" i="4"/>
  <c r="AQ80" i="4"/>
  <c r="AA51" i="12"/>
  <c r="AA44" i="12"/>
  <c r="AA37" i="12"/>
  <c r="AA30" i="12"/>
  <c r="AA17" i="12"/>
  <c r="AA20" i="12" s="1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K9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K9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14" i="14" s="1"/>
  <c r="K28" i="14"/>
  <c r="K37" i="14" s="1"/>
  <c r="K18" i="14" s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J37" i="4" s="1"/>
  <c r="AI24" i="4"/>
  <c r="AP23" i="4"/>
  <c r="AO23" i="4"/>
  <c r="AN23" i="4"/>
  <c r="AM23" i="4"/>
  <c r="AL23" i="4"/>
  <c r="AK23" i="4"/>
  <c r="AJ23" i="4"/>
  <c r="AI23" i="4"/>
  <c r="AP22" i="4"/>
  <c r="AO22" i="4"/>
  <c r="AN22" i="4"/>
  <c r="AN35" i="4" s="1"/>
  <c r="AM22" i="4"/>
  <c r="AL22" i="4"/>
  <c r="AK22" i="4"/>
  <c r="AJ22" i="4"/>
  <c r="AI22" i="4"/>
  <c r="AP21" i="4"/>
  <c r="AO21" i="4"/>
  <c r="AN21" i="4"/>
  <c r="AM21" i="4"/>
  <c r="AL21" i="4"/>
  <c r="AK21" i="4"/>
  <c r="AJ21" i="4"/>
  <c r="AJ34" i="4" s="1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K27" i="4" s="1"/>
  <c r="AJ18" i="4"/>
  <c r="AJ31" i="4" s="1"/>
  <c r="AI18" i="4"/>
  <c r="AI31" i="4" s="1"/>
  <c r="AP17" i="4"/>
  <c r="AO17" i="4"/>
  <c r="AN17" i="4"/>
  <c r="AM17" i="4"/>
  <c r="AL17" i="4"/>
  <c r="AK17" i="4"/>
  <c r="AJ17" i="4"/>
  <c r="AI17" i="4"/>
  <c r="AP13" i="4"/>
  <c r="AO13" i="4"/>
  <c r="AO39" i="4" s="1"/>
  <c r="AN13" i="4"/>
  <c r="AM13" i="4"/>
  <c r="AL13" i="4"/>
  <c r="AK13" i="4"/>
  <c r="AK39" i="4" s="1"/>
  <c r="AJ13" i="4"/>
  <c r="AI13" i="4"/>
  <c r="AP12" i="4"/>
  <c r="AO12" i="4"/>
  <c r="AN12" i="4"/>
  <c r="AM12" i="4"/>
  <c r="AL12" i="4"/>
  <c r="AL38" i="4" s="1"/>
  <c r="AK12" i="4"/>
  <c r="AK38" i="4" s="1"/>
  <c r="AJ12" i="4"/>
  <c r="AI12" i="4"/>
  <c r="AP11" i="4"/>
  <c r="AO11" i="4"/>
  <c r="AO37" i="4" s="1"/>
  <c r="AN11" i="4"/>
  <c r="AM11" i="4"/>
  <c r="AL11" i="4"/>
  <c r="AK11" i="4"/>
  <c r="AJ11" i="4"/>
  <c r="AI11" i="4"/>
  <c r="AP10" i="4"/>
  <c r="AO10" i="4"/>
  <c r="AO36" i="4" s="1"/>
  <c r="AN10" i="4"/>
  <c r="AM10" i="4"/>
  <c r="AL10" i="4"/>
  <c r="AK10" i="4"/>
  <c r="AK36" i="4" s="1"/>
  <c r="AJ10" i="4"/>
  <c r="AI10" i="4"/>
  <c r="AP9" i="4"/>
  <c r="AO9" i="4"/>
  <c r="AN9" i="4"/>
  <c r="AM9" i="4"/>
  <c r="AM35" i="4" s="1"/>
  <c r="AL9" i="4"/>
  <c r="AL35" i="4" s="1"/>
  <c r="AK9" i="4"/>
  <c r="AK35" i="4" s="1"/>
  <c r="AJ9" i="4"/>
  <c r="AI9" i="4"/>
  <c r="AP8" i="4"/>
  <c r="AO8" i="4"/>
  <c r="AO34" i="4" s="1"/>
  <c r="AN8" i="4"/>
  <c r="AM8" i="4"/>
  <c r="AL8" i="4"/>
  <c r="AK8" i="4"/>
  <c r="AJ8" i="4"/>
  <c r="AI8" i="4"/>
  <c r="AP7" i="4"/>
  <c r="AO7" i="4"/>
  <c r="AO33" i="4" s="1"/>
  <c r="AN7" i="4"/>
  <c r="AM7" i="4"/>
  <c r="AL7" i="4"/>
  <c r="AK7" i="4"/>
  <c r="AK33" i="4" s="1"/>
  <c r="AJ7" i="4"/>
  <c r="AI7" i="4"/>
  <c r="AP6" i="4"/>
  <c r="AO6" i="4"/>
  <c r="AN6" i="4"/>
  <c r="AM6" i="4"/>
  <c r="AL6" i="4"/>
  <c r="AK6" i="4"/>
  <c r="AK32" i="4" s="1"/>
  <c r="AJ6" i="4"/>
  <c r="AI6" i="4"/>
  <c r="AP5" i="4"/>
  <c r="AO5" i="4"/>
  <c r="AN5" i="4"/>
  <c r="AM5" i="4"/>
  <c r="AL5" i="4"/>
  <c r="AK5" i="4"/>
  <c r="AJ5" i="4"/>
  <c r="AI5" i="4"/>
  <c r="AP4" i="4"/>
  <c r="AO4" i="4"/>
  <c r="AO30" i="4" s="1"/>
  <c r="AN4" i="4"/>
  <c r="AM4" i="4"/>
  <c r="AL4" i="4"/>
  <c r="AK4" i="4"/>
  <c r="AK30" i="4" s="1"/>
  <c r="AJ4" i="4"/>
  <c r="AI4" i="4"/>
  <c r="Z62" i="8"/>
  <c r="AE53" i="8"/>
  <c r="AE62" i="8" s="1"/>
  <c r="AD53" i="8"/>
  <c r="AD62" i="8" s="1"/>
  <c r="AC53" i="8"/>
  <c r="AC62" i="8" s="1"/>
  <c r="AB53" i="8"/>
  <c r="AB62" i="8" s="1"/>
  <c r="AA53" i="8"/>
  <c r="AA62" i="8" s="1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E39" i="8"/>
  <c r="AD39" i="8"/>
  <c r="AC39" i="8"/>
  <c r="AB39" i="8"/>
  <c r="Y39" i="8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D22" i="8"/>
  <c r="AC22" i="8"/>
  <c r="AB22" i="8"/>
  <c r="AA22" i="8"/>
  <c r="Z22" i="8"/>
  <c r="Y22" i="8"/>
  <c r="X22" i="8"/>
  <c r="AE17" i="8"/>
  <c r="AD17" i="8"/>
  <c r="AD14" i="8" s="1"/>
  <c r="AC17" i="8"/>
  <c r="AC14" i="8" s="1"/>
  <c r="AB17" i="8"/>
  <c r="AB14" i="8" s="1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Z15" i="8"/>
  <c r="Y15" i="8"/>
  <c r="X15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AD59" i="6"/>
  <c r="AC59" i="6"/>
  <c r="AB59" i="6"/>
  <c r="AA59" i="6"/>
  <c r="Z59" i="6"/>
  <c r="Y59" i="6"/>
  <c r="X59" i="6"/>
  <c r="W59" i="6"/>
  <c r="AD51" i="6"/>
  <c r="AC51" i="6"/>
  <c r="AB51" i="6"/>
  <c r="AB13" i="6" s="1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X47" i="6"/>
  <c r="W47" i="6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8" i="6"/>
  <c r="AD9" i="6" s="1"/>
  <c r="AC8" i="6"/>
  <c r="AC9" i="6" s="1"/>
  <c r="AB8" i="6"/>
  <c r="AB9" i="6" s="1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AL32" i="4" l="1"/>
  <c r="AM32" i="4"/>
  <c r="AN32" i="4"/>
  <c r="AN38" i="4"/>
  <c r="AP30" i="4"/>
  <c r="AI34" i="4"/>
  <c r="AP32" i="4"/>
  <c r="AL34" i="4"/>
  <c r="AP38" i="4"/>
  <c r="AK81" i="4"/>
  <c r="AP39" i="4"/>
  <c r="AI37" i="4"/>
  <c r="AL37" i="4"/>
  <c r="AJ30" i="4"/>
  <c r="AJ33" i="4"/>
  <c r="AN34" i="4"/>
  <c r="AN37" i="4"/>
  <c r="AJ39" i="4"/>
  <c r="AP36" i="4"/>
  <c r="AM38" i="4"/>
  <c r="AL31" i="4"/>
  <c r="AP35" i="4"/>
  <c r="AN31" i="4"/>
  <c r="AJ36" i="4"/>
  <c r="X7" i="8"/>
  <c r="AF14" i="8"/>
  <c r="AA21" i="8"/>
  <c r="AA30" i="8" s="1"/>
  <c r="Y50" i="8"/>
  <c r="AB21" i="8"/>
  <c r="AB30" i="8" s="1"/>
  <c r="X21" i="8"/>
  <c r="X30" i="8" s="1"/>
  <c r="Y21" i="8"/>
  <c r="Y30" i="8" s="1"/>
  <c r="Z21" i="8"/>
  <c r="Z30" i="8" s="1"/>
  <c r="AC21" i="8"/>
  <c r="AC30" i="8" s="1"/>
  <c r="AD21" i="8"/>
  <c r="AD30" i="8" s="1"/>
  <c r="AA7" i="8"/>
  <c r="AE14" i="8"/>
  <c r="AC21" i="6"/>
  <c r="AB21" i="6"/>
  <c r="AD21" i="6"/>
  <c r="Y83" i="6"/>
  <c r="W56" i="6"/>
  <c r="AE56" i="6"/>
  <c r="AE66" i="6" s="1"/>
  <c r="AE69" i="6" s="1"/>
  <c r="AE71" i="6" s="1"/>
  <c r="AE73" i="6" s="1"/>
  <c r="AE35" i="6" s="1"/>
  <c r="X56" i="6"/>
  <c r="X66" i="6" s="1"/>
  <c r="X69" i="6" s="1"/>
  <c r="X71" i="6" s="1"/>
  <c r="X73" i="6" s="1"/>
  <c r="X35" i="6" s="1"/>
  <c r="Y56" i="6"/>
  <c r="Y66" i="6" s="1"/>
  <c r="Y69" i="6" s="1"/>
  <c r="Y71" i="6" s="1"/>
  <c r="Y73" i="6" s="1"/>
  <c r="Y76" i="6" s="1"/>
  <c r="AE6" i="6"/>
  <c r="AE18" i="6" s="1"/>
  <c r="AE28" i="6" s="1"/>
  <c r="AE31" i="6" s="1"/>
  <c r="AE33" i="6" s="1"/>
  <c r="AQ40" i="4"/>
  <c r="AF21" i="8"/>
  <c r="AF30" i="8" s="1"/>
  <c r="AF7" i="8"/>
  <c r="AF18" i="8" s="1"/>
  <c r="AE21" i="6"/>
  <c r="AQ81" i="4"/>
  <c r="AP6" i="3"/>
  <c r="AP12" i="3" s="1"/>
  <c r="AP24" i="3"/>
  <c r="AP30" i="3"/>
  <c r="AP37" i="3" s="1"/>
  <c r="K9" i="16"/>
  <c r="K9" i="14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K40" i="4" s="1"/>
  <c r="AO38" i="4"/>
  <c r="AE21" i="8"/>
  <c r="AE30" i="8" s="1"/>
  <c r="X14" i="8"/>
  <c r="X18" i="8" s="1"/>
  <c r="AB50" i="8"/>
  <c r="Y14" i="8"/>
  <c r="X50" i="8"/>
  <c r="Y7" i="8"/>
  <c r="Y18" i="8" s="1"/>
  <c r="Z14" i="8"/>
  <c r="AD50" i="8"/>
  <c r="AC50" i="8"/>
  <c r="AA14" i="8"/>
  <c r="AA18" i="8" s="1"/>
  <c r="AE50" i="8"/>
  <c r="AB7" i="8"/>
  <c r="AB18" i="8" s="1"/>
  <c r="AC7" i="8"/>
  <c r="AC18" i="8" s="1"/>
  <c r="AD7" i="8"/>
  <c r="AD18" i="8" s="1"/>
  <c r="AC13" i="6"/>
  <c r="AC56" i="6"/>
  <c r="AC66" i="6" s="1"/>
  <c r="AC69" i="6" s="1"/>
  <c r="AC71" i="6" s="1"/>
  <c r="AC73" i="6" s="1"/>
  <c r="AC35" i="6" s="1"/>
  <c r="AA9" i="6"/>
  <c r="AA18" i="6" s="1"/>
  <c r="AD13" i="6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Z76" i="6" s="1"/>
  <c r="AA56" i="6"/>
  <c r="AA66" i="6" s="1"/>
  <c r="AA69" i="6" s="1"/>
  <c r="AA71" i="6" s="1"/>
  <c r="AA73" i="6" s="1"/>
  <c r="AA35" i="6" s="1"/>
  <c r="Y4" i="6"/>
  <c r="Y6" i="6" s="1"/>
  <c r="Y18" i="6" s="1"/>
  <c r="AA21" i="6"/>
  <c r="AA28" i="6" s="1"/>
  <c r="AA31" i="6" s="1"/>
  <c r="AA33" i="6" s="1"/>
  <c r="AD56" i="6"/>
  <c r="AD66" i="6" s="1"/>
  <c r="AD69" i="6" s="1"/>
  <c r="AD71" i="6" s="1"/>
  <c r="AD73" i="6" s="1"/>
  <c r="AD76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K37" i="15"/>
  <c r="K18" i="15" s="1"/>
  <c r="AI30" i="4"/>
  <c r="AM31" i="4"/>
  <c r="AJ14" i="4"/>
  <c r="AK14" i="4"/>
  <c r="AO31" i="4"/>
  <c r="AL14" i="4"/>
  <c r="AM14" i="4"/>
  <c r="AN14" i="4"/>
  <c r="AP31" i="4"/>
  <c r="AE7" i="8"/>
  <c r="Z9" i="8"/>
  <c r="Z7" i="8" s="1"/>
  <c r="Z39" i="8"/>
  <c r="Z50" i="8" s="1"/>
  <c r="AA39" i="8"/>
  <c r="AA50" i="8" s="1"/>
  <c r="AC18" i="6"/>
  <c r="AC28" i="6" s="1"/>
  <c r="AC31" i="6" s="1"/>
  <c r="AC33" i="6" s="1"/>
  <c r="AB35" i="6"/>
  <c r="AA76" i="6"/>
  <c r="W66" i="6"/>
  <c r="W69" i="6" s="1"/>
  <c r="W71" i="6" s="1"/>
  <c r="W73" i="6" s="1"/>
  <c r="AB18" i="6"/>
  <c r="AB28" i="6" s="1"/>
  <c r="AB31" i="6" s="1"/>
  <c r="AB33" i="6" s="1"/>
  <c r="Z35" i="6"/>
  <c r="AD18" i="6"/>
  <c r="AD28" i="6" s="1"/>
  <c r="AD31" i="6" s="1"/>
  <c r="AD33" i="6" s="1"/>
  <c r="X13" i="6"/>
  <c r="X18" i="6" s="1"/>
  <c r="X28" i="6" s="1"/>
  <c r="X31" i="6" s="1"/>
  <c r="X33" i="6" s="1"/>
  <c r="AM40" i="4" l="1"/>
  <c r="AJ40" i="4"/>
  <c r="AE18" i="8"/>
  <c r="Z18" i="8"/>
  <c r="Y35" i="6"/>
  <c r="X76" i="6"/>
  <c r="AE76" i="6"/>
  <c r="AP40" i="4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X20" i="12" s="1"/>
  <c r="W14" i="12"/>
  <c r="W20" i="12" s="1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U10" i="12" l="1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V21" i="8" s="1"/>
  <c r="U22" i="8"/>
  <c r="T22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6" i="8"/>
  <c r="W5" i="8" s="1"/>
  <c r="V6" i="8"/>
  <c r="V5" i="8" s="1"/>
  <c r="U6" i="8"/>
  <c r="U5" i="8" s="1"/>
  <c r="T6" i="8"/>
  <c r="T5" i="8" s="1"/>
  <c r="W21" i="8" l="1"/>
  <c r="T21" i="8"/>
  <c r="U7" i="8"/>
  <c r="W7" i="8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U21" i="8"/>
  <c r="U30" i="8" s="1"/>
  <c r="T18" i="8" l="1"/>
  <c r="V18" i="8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H10" i="4"/>
  <c r="AG10" i="4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H7" i="4"/>
  <c r="AG7" i="4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H4" i="4"/>
  <c r="AG4" i="4"/>
  <c r="AF4" i="4"/>
  <c r="AE4" i="4"/>
  <c r="AE30" i="4" s="1"/>
  <c r="AG14" i="4" l="1"/>
  <c r="AG33" i="4"/>
  <c r="AG36" i="4"/>
  <c r="AH36" i="4"/>
  <c r="AH30" i="4"/>
  <c r="AH33" i="4"/>
  <c r="AH39" i="4"/>
  <c r="AE31" i="4"/>
  <c r="AE40" i="4" s="1"/>
  <c r="AE34" i="4"/>
  <c r="AE37" i="4"/>
  <c r="AH38" i="4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F30" i="4"/>
  <c r="AG30" i="4"/>
  <c r="AG40" i="4" s="1"/>
  <c r="AH31" i="4"/>
  <c r="AE14" i="4"/>
  <c r="AF40" i="4" l="1"/>
  <c r="AH40" i="4"/>
  <c r="AK30" i="3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B11" i="4"/>
  <c r="AA11" i="4"/>
  <c r="AD10" i="4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B8" i="4"/>
  <c r="AA8" i="4"/>
  <c r="AD7" i="4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B5" i="4"/>
  <c r="AA5" i="4"/>
  <c r="AD4" i="4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D5" i="5" l="1"/>
  <c r="AD18" i="5" s="1"/>
  <c r="AD30" i="4"/>
  <c r="AD33" i="4"/>
  <c r="AD36" i="4"/>
  <c r="AD39" i="4"/>
  <c r="AA31" i="4"/>
  <c r="AA34" i="4"/>
  <c r="AA37" i="4"/>
  <c r="AB31" i="4"/>
  <c r="AB34" i="4"/>
  <c r="AB37" i="4"/>
  <c r="AC31" i="4"/>
  <c r="AC34" i="4"/>
  <c r="AC37" i="4"/>
  <c r="AC27" i="3"/>
  <c r="AD27" i="3"/>
  <c r="AD31" i="4"/>
  <c r="AD34" i="4"/>
  <c r="AD37" i="4"/>
  <c r="AA32" i="4"/>
  <c r="AA35" i="4"/>
  <c r="AA38" i="4"/>
  <c r="AB32" i="4"/>
  <c r="AB38" i="4"/>
  <c r="AB35" i="4"/>
  <c r="AB40" i="4" s="1"/>
  <c r="AC32" i="4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40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AA40" i="4" l="1"/>
  <c r="AC40" i="4"/>
  <c r="R18" i="8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Y32" i="4" s="1"/>
  <c r="W6" i="4"/>
  <c r="Z5" i="4"/>
  <c r="Y5" i="4"/>
  <c r="W5" i="4"/>
  <c r="Z4" i="4"/>
  <c r="Y4" i="4"/>
  <c r="W4" i="4"/>
  <c r="Z31" i="4" l="1"/>
  <c r="Z35" i="4"/>
  <c r="Z32" i="4"/>
  <c r="W30" i="4"/>
  <c r="W31" i="4"/>
  <c r="Y30" i="4"/>
  <c r="Z30" i="4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34" i="4" s="1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W14" i="4"/>
  <c r="Y14" i="4"/>
  <c r="Z14" i="4"/>
  <c r="Z40" i="4" l="1"/>
  <c r="W40" i="4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31" i="4" s="1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38" i="4" s="1"/>
  <c r="T11" i="4"/>
  <c r="T37" i="4" s="1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P81" i="4" s="1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27" i="3"/>
  <c r="Z21" i="3"/>
  <c r="Y21" i="3"/>
  <c r="U25" i="3"/>
  <c r="U28" i="3"/>
  <c r="U27" i="3" s="1"/>
  <c r="Z28" i="3"/>
  <c r="X12" i="3"/>
  <c r="U6" i="3"/>
  <c r="U12" i="3" s="1"/>
  <c r="Z25" i="3"/>
  <c r="S21" i="3"/>
  <c r="Z12" i="3" l="1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28" i="6" s="1"/>
  <c r="F31" i="6" s="1"/>
  <c r="F33" i="6" s="1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<sst xmlns="http://schemas.openxmlformats.org/spreadsheetml/2006/main" count="2181" uniqueCount="677">
  <si>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</si>
  <si>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</si>
  <si>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</si>
  <si>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</si>
  <si>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</si>
  <si>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</si>
  <si>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</si>
  <si>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</si>
  <si>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</si>
  <si>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</si>
  <si>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</si>
  <si>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</si>
  <si>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</si>
  <si>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</si>
  <si>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</si>
  <si>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</si>
  <si>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</si>
  <si>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</si>
  <si>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</si>
  <si>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</si>
  <si>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</si>
  <si>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</si>
  <si>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</si>
  <si>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</si>
  <si>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</si>
  <si>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</si>
  <si>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</si>
  <si>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</si>
  <si>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</si>
  <si>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</si>
  <si>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</si>
  <si>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</si>
  <si>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</si>
  <si>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</si>
  <si>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</si>
  <si>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</si>
  <si>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</si>
  <si>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</si>
  <si>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</si>
  <si>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</si>
  <si>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</si>
  <si>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</si>
  <si>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</si>
  <si>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</si>
  <si>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</si>
  <si>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</si>
  <si>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</si>
  <si>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</si>
  <si>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</si>
  <si>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</si>
  <si>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</si>
  <si>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</si>
  <si>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</si>
  <si>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</si>
  <si>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</si>
  <si>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</si>
  <si>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</si>
  <si>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</si>
  <si>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</si>
  <si>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</si>
  <si>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</si>
  <si>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</si>
  <si>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</si>
  <si>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</si>
  <si>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</si>
  <si>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</si>
  <si>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</si>
  <si>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</si>
  <si>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</si>
  <si>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</si>
  <si>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</si>
  <si>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</si>
  <si>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</si>
  <si>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</si>
  <si>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</si>
  <si>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</si>
  <si>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</si>
  <si>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</si>
  <si>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</si>
  <si>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</si>
  <si>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</si>
  <si>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</si>
  <si>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</si>
  <si>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</si>
  <si>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</si>
  <si>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</si>
  <si>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</si>
  <si>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</si>
  <si>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</si>
  <si>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</si>
  <si>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</si>
  <si>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</si>
  <si>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</si>
  <si>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</si>
  <si>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</si>
  <si>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</si>
  <si>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</si>
  <si>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</si>
  <si>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</si>
  <si>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</si>
  <si>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</si>
  <si>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</si>
  <si>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</si>
  <si>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</si>
  <si>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</si>
  <si>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</si>
  <si>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</si>
  <si>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</si>
  <si>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</si>
  <si>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</si>
  <si>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</si>
  <si>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</si>
  <si>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</si>
  <si>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</si>
  <si>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</si>
  <si>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</si>
  <si>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</si>
  <si>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</si>
  <si>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</si>
  <si>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</si>
  <si>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</si>
  <si>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</si>
  <si>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</si>
  <si>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</si>
  <si>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</si>
  <si>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</si>
  <si>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</si>
  <si>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</si>
  <si>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</si>
  <si>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</si>
  <si>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</si>
  <si>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</si>
  <si>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</si>
  <si>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</si>
  <si>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</si>
  <si>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</si>
  <si>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</si>
  <si>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</si>
  <si>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</si>
  <si>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</si>
  <si>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</si>
  <si>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</si>
  <si>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</si>
  <si>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</si>
  <si>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</si>
  <si>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</si>
  <si>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</si>
  <si>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</si>
  <si>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</si>
  <si>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</si>
  <si>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</si>
  <si>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</si>
  <si>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</si>
  <si>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</si>
  <si>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</si>
  <si>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</si>
  <si>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</si>
  <si>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</si>
  <si>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</si>
  <si>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</si>
  <si>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</si>
  <si>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</si>
  <si>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</si>
  <si>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</si>
  <si>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</si>
  <si>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</si>
  <si>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</si>
  <si>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</si>
  <si>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</si>
  <si>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</si>
  <si>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</si>
  <si>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</si>
  <si>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</si>
  <si>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</si>
  <si>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</si>
  <si>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</si>
  <si>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</si>
  <si>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</si>
  <si>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</si>
  <si>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</si>
  <si>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</si>
  <si>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</si>
  <si>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</si>
  <si>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</si>
  <si>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</si>
  <si>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</si>
  <si>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</si>
  <si>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</si>
  <si>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</si>
  <si>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</si>
  <si>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</si>
  <si>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</si>
  <si>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</si>
  <si>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</si>
  <si>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</si>
  <si>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</si>
  <si>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</si>
  <si>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</si>
  <si>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</si>
  <si>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</si>
  <si>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</si>
  <si>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</si>
  <si>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</si>
  <si>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</si>
  <si>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</si>
  <si>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</si>
  <si>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</si>
  <si>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</si>
  <si>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</si>
  <si>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</si>
  <si>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</si>
  <si>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</si>
  <si>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</si>
  <si>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</si>
  <si>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</si>
  <si>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</si>
  <si>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</si>
  <si>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</si>
  <si>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</si>
  <si>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</si>
  <si>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</si>
  <si>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</si>
  <si>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</si>
  <si>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</si>
  <si>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</si>
  <si>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</si>
  <si>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</si>
  <si>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</si>
  <si>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</si>
  <si>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</si>
  <si>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</si>
  <si>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</si>
  <si>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</si>
  <si>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</si>
  <si>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</si>
  <si>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</si>
  <si>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</si>
  <si>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</si>
  <si>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</si>
  <si>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</si>
  <si>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</si>
  <si>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</si>
  <si>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</si>
  <si>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</si>
  <si>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</si>
  <si>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</si>
  <si>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</si>
  <si>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</si>
  <si>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</si>
  <si>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</si>
  <si>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</si>
  <si>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</si>
  <si>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</si>
  <si>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</si>
  <si>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</si>
  <si>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</si>
  <si>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</si>
  <si>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</si>
  <si>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</si>
  <si>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</si>
  <si>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</si>
  <si>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</si>
  <si>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</si>
  <si>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</si>
  <si>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</si>
  <si>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</si>
  <si>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</si>
  <si>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</si>
  <si>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</si>
  <si>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</si>
  <si>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</si>
  <si>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</si>
  <si>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</si>
  <si>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</si>
  <si>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</si>
  <si>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</si>
  <si>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</si>
  <si>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</si>
  <si>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</si>
  <si>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</si>
  <si>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</si>
  <si>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</si>
  <si>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</si>
  <si>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</si>
  <si>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</si>
  <si>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</si>
  <si>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</si>
  <si>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</si>
  <si>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</si>
  <si>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</si>
  <si>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</si>
  <si>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</si>
  <si>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</si>
  <si>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</si>
  <si>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</si>
  <si>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</si>
  <si>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</si>
  <si>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</si>
  <si>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</si>
  <si>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</si>
  <si>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</si>
  <si>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</si>
  <si>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</si>
  <si>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</si>
  <si>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</si>
  <si>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</si>
  <si>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</si>
  <si>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</si>
  <si>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</si>
  <si>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</si>
  <si>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</si>
  <si>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</si>
  <si>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</si>
  <si>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</si>
  <si>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</si>
  <si>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</si>
  <si>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</si>
  <si>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</si>
  <si>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</si>
  <si>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</si>
  <si>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</si>
  <si>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</si>
  <si>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</si>
  <si>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</si>
  <si>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</si>
  <si>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</si>
  <si>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</si>
  <si>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</si>
  <si>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</si>
  <si>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</si>
  <si>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</si>
  <si>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</si>
  <si>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</si>
  <si>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</si>
  <si>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</si>
  <si>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</si>
  <si>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</si>
  <si>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</si>
  <si>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</si>
  <si>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</si>
  <si>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</si>
  <si>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</si>
  <si>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</si>
  <si>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</si>
  <si>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</si>
  <si>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</si>
  <si>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</si>
  <si>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</si>
  <si>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</si>
  <si>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</si>
  <si>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</si>
  <si>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</si>
  <si>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</si>
  <si>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</si>
  <si>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</si>
  <si>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</si>
  <si>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</si>
  <si>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</si>
  <si>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</si>
  <si>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</si>
  <si>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</si>
  <si>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</si>
  <si>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</si>
  <si>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</si>
  <si>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</si>
  <si>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</si>
  <si>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</si>
  <si>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</si>
  <si>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</si>
  <si>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</si>
  <si>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</si>
  <si>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</si>
  <si>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</si>
  <si>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</si>
  <si>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</si>
  <si>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</si>
  <si>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</si>
  <si>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</si>
  <si>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</si>
  <si>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</si>
  <si>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</si>
  <si>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</si>
  <si>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</si>
  <si>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</si>
  <si>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</si>
  <si>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</si>
  <si>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</si>
  <si>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</si>
  <si>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</si>
  <si>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</si>
  <si>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</si>
  <si>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</si>
  <si>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</si>
  <si>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</si>
  <si>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</si>
  <si>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</si>
  <si>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</si>
  <si>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</si>
  <si>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</si>
  <si>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</si>
  <si>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</si>
  <si>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</si>
  <si>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</si>
  <si>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</si>
  <si>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</si>
  <si>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</si>
  <si>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</si>
  <si>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</si>
  <si>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</si>
  <si>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</si>
  <si>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</si>
  <si>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</si>
  <si>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</si>
  <si>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</si>
  <si>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</si>
  <si>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</si>
  <si>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</si>
  <si>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</si>
  <si>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</si>
  <si>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</si>
  <si>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</si>
  <si>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</si>
  <si>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</si>
  <si>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</si>
  <si>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</si>
  <si>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</si>
  <si>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</si>
  <si>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</si>
  <si>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</si>
  <si>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</si>
  <si>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</si>
  <si>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</si>
  <si>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</si>
  <si>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</si>
  <si>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</si>
  <si>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</si>
  <si>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</si>
  <si>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</si>
  <si>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</si>
  <si>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</si>
  <si>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</si>
  <si>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</si>
  <si>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</si>
  <si>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</si>
  <si>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</si>
  <si>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</si>
  <si>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</si>
  <si>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</si>
  <si>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</si>
  <si>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</si>
  <si>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</si>
  <si>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</si>
  <si>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</si>
  <si>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</si>
  <si>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</si>
  <si>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</si>
  <si>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</si>
  <si>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</si>
  <si>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</si>
  <si>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</si>
  <si>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</si>
  <si>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</si>
  <si>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</si>
  <si>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</si>
  <si>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</si>
  <si>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</si>
  <si>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</si>
  <si>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</si>
  <si>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</si>
  <si>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</si>
  <si>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</si>
  <si>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</si>
  <si>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</si>
  <si>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</si>
  <si>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</si>
  <si>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</si>
  <si>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</si>
  <si>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</si>
  <si>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</si>
  <si>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</si>
  <si>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</si>
  <si>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</si>
  <si>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</si>
  <si>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</si>
  <si>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</si>
  <si>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</si>
  <si>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</si>
  <si>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</si>
  <si>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</si>
  <si>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</si>
  <si>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</si>
  <si>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</si>
  <si>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</si>
  <si>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</si>
  <si>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</si>
  <si>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</si>
  <si>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</si>
  <si>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</si>
  <si>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</si>
  <si>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</si>
  <si>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</si>
  <si>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</si>
  <si>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</si>
  <si>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</si>
  <si>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</si>
  <si>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</si>
  <si>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</si>
  <si>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</si>
  <si>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</si>
  <si>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</si>
  <si>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</si>
  <si>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</si>
  <si>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</si>
  <si>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</si>
  <si>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</si>
  <si>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</si>
  <si>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</si>
  <si>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</si>
  <si>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</si>
  <si>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</si>
  <si>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</si>
  <si>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</si>
  <si>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</si>
  <si>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</si>
  <si>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</si>
  <si>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</si>
  <si>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</si>
  <si>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</si>
  <si>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</si>
  <si>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</si>
  <si>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</si>
  <si>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</si>
  <si>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</si>
  <si>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</si>
  <si>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</si>
  <si>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</si>
  <si>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</si>
  <si>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</si>
  <si>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</si>
  <si>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</si>
  <si>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</si>
  <si>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</si>
  <si>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</si>
  <si>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</si>
  <si>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</si>
  <si>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</si>
  <si>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</si>
  <si>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</si>
  <si>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</si>
  <si>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</si>
  <si>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</si>
  <si>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</si>
  <si>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</si>
  <si>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</si>
  <si>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</si>
  <si>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</si>
  <si>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</si>
  <si>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</si>
  <si>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</si>
  <si>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</si>
  <si>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</si>
  <si>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</si>
  <si>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</si>
  <si>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</si>
  <si>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</si>
  <si>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</si>
  <si>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</si>
  <si>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</si>
  <si>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</si>
  <si>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</si>
  <si>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</si>
  <si>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</si>
  <si>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</si>
  <si>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</si>
  <si>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</si>
  <si>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</si>
  <si>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</si>
  <si>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</si>
  <si>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</si>
  <si>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</si>
  <si>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</si>
  <si>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</si>
  <si>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</si>
  <si>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</si>
  <si>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</si>
  <si>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</si>
  <si>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</si>
  <si>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</si>
  <si>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</si>
  <si>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</si>
  <si>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</si>
  <si>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</si>
  <si>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</si>
  <si>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</si>
  <si>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</si>
  <si>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</si>
  <si>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</si>
  <si>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</si>
  <si>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</si>
  <si>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</si>
  <si>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</si>
  <si>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</si>
  <si>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</si>
  <si>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</si>
  <si>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</si>
  <si>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</si>
  <si>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</si>
  <si>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</si>
  <si>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</si>
  <si>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</si>
  <si>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</si>
  <si>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</si>
  <si>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</si>
  <si>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</si>
  <si>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</si>
  <si>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</si>
  <si>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</si>
  <si>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</si>
  <si>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</si>
  <si>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</si>
  <si>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</si>
  <si>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</si>
  <si>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</si>
  <si>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</si>
  <si>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</si>
  <si>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</si>
  <si>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</si>
  <si>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</si>
  <si>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</si>
  <si>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</si>
  <si>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</si>
  <si>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</si>
  <si>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</si>
  <si>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</si>
  <si>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</si>
  <si>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</si>
  <si>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</si>
  <si>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</si>
  <si>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</si>
  <si>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</si>
  <si>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</si>
  <si>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</si>
  <si>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</si>
  <si>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</si>
  <si>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</si>
  <si>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</si>
  <si>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</si>
  <si>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</si>
  <si>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</si>
  <si>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</si>
  <si>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</si>
  <si>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</si>
  <si>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</si>
  <si>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</si>
  <si>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</si>
  <si>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</si>
  <si>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</si>
  <si>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</si>
  <si>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</si>
  <si>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</si>
  <si>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</si>
  <si>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</si>
  <si>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</si>
  <si>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</si>
  <si>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</si>
  <si>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</si>
  <si>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</si>
  <si>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</si>
  <si>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</si>
  <si>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</si>
  <si>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</si>
  <si>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</si>
  <si>
    <t>1.04.2024 -30.06.2024</t>
  </si>
  <si>
    <t>1.01.2024 -30.06.2024</t>
  </si>
  <si>
    <t>30.06.2024</t>
  </si>
  <si>
    <t>+4,92 p.p.</t>
  </si>
  <si>
    <t>+4,41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</si>
</sst>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50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FF0000"/>
      <name val="Trebuchet MS"/>
      <family val="2"/>
      <charset val="238"/>
    </font>
    <font>
      <b/>
      <i/>
      <sz val="8"/>
      <color rgb="FFAC0033"/>
      <name val="Trebuchet MS"/>
      <family val="2"/>
      <charset val="238"/>
    </font>
    <font>
      <b/>
      <sz val="8"/>
      <color rgb="FFAC0033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i/>
      <sz val="8"/>
      <color rgb="FFFF0000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3" fontId="45" fillId="0" borderId="0" xfId="0" applyNumberFormat="1" applyFont="1" applyAlignment="1">
      <alignment horizontal="right" vertical="center" wrapText="1"/>
    </xf>
    <xf numFmtId="0" fontId="47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right" vertical="center" wrapText="1"/>
    </xf>
    <xf numFmtId="3" fontId="49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left" vertical="center" wrapText="1"/>
    </xf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1"/>
  <sheetViews>
    <sheetView tabSelected="1" zoomScale="80" zoomScaleNormal="80" workbookViewId="0">
      <pane xSplit="2" ySplit="3" topLeftCell="AA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2" width="12.25" style="1" customWidth="1"/>
    <col min="33" max="37" width="8.75" style="1"/>
    <col min="38" max="38" width="10.58203125" style="1" customWidth="1"/>
    <col min="39" max="16384" width="8.75" style="1"/>
  </cols>
  <sheetData>
    <row r="1" spans="1:37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7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7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F3" s="115" t="s">
        <v>672</v>
      </c>
      <c r="AH3" s="1"/>
      <c r="AI3" s="1"/>
      <c r="AJ3" s="1"/>
      <c r="AK3" s="15"/>
    </row>
    <row r="4" spans="1:37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F4" s="173">
        <f t="shared" ref="AF4:AF5" si="7">+AF42-AE42</f>
        <v>2005199</v>
      </c>
      <c r="AJ4" s="15"/>
      <c r="AK4" s="15"/>
    </row>
    <row r="5" spans="1:37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F5" s="5">
        <f t="shared" si="7"/>
        <v>-823627</v>
      </c>
      <c r="AJ5" s="15"/>
      <c r="AK5" s="15"/>
    </row>
    <row r="6" spans="1:37">
      <c r="A6" s="101" t="s">
        <v>15</v>
      </c>
      <c r="B6" s="46" t="s">
        <v>58</v>
      </c>
      <c r="C6" s="6">
        <f t="shared" ref="C6:J6" si="8">SUM(C4:C5)</f>
        <v>411163</v>
      </c>
      <c r="D6" s="6">
        <f t="shared" si="8"/>
        <v>429904</v>
      </c>
      <c r="E6" s="6">
        <f t="shared" si="8"/>
        <v>446623</v>
      </c>
      <c r="F6" s="6">
        <f t="shared" si="8"/>
        <v>449170</v>
      </c>
      <c r="G6" s="6">
        <f t="shared" si="8"/>
        <v>436693</v>
      </c>
      <c r="H6" s="6">
        <f t="shared" si="8"/>
        <v>456253</v>
      </c>
      <c r="I6" s="6">
        <f t="shared" si="8"/>
        <v>481116</v>
      </c>
      <c r="J6" s="6">
        <f t="shared" si="8"/>
        <v>503832</v>
      </c>
      <c r="K6" s="6">
        <f t="shared" ref="K6:N6" si="9">SUM(K4:K5)</f>
        <v>500331</v>
      </c>
      <c r="L6" s="6">
        <f t="shared" si="9"/>
        <v>584331.37461358006</v>
      </c>
      <c r="M6" s="6">
        <f t="shared" si="9"/>
        <v>705189.62538641994</v>
      </c>
      <c r="N6" s="6">
        <f t="shared" si="9"/>
        <v>709535</v>
      </c>
      <c r="O6" s="6">
        <f t="shared" ref="O6:R6" si="10">SUM(O4:O5)</f>
        <v>675767</v>
      </c>
      <c r="P6" s="6">
        <f t="shared" si="10"/>
        <v>627457</v>
      </c>
      <c r="Q6" s="6">
        <f t="shared" si="10"/>
        <v>623945</v>
      </c>
      <c r="R6" s="6">
        <f t="shared" si="10"/>
        <v>621431</v>
      </c>
      <c r="S6" s="6">
        <f t="shared" ref="S6:AD6" si="11">SUM(S4:S5)</f>
        <v>619500</v>
      </c>
      <c r="T6" s="6">
        <f t="shared" si="11"/>
        <v>657666</v>
      </c>
      <c r="U6" s="6">
        <f t="shared" si="11"/>
        <v>668878</v>
      </c>
      <c r="V6" s="6">
        <f t="shared" si="11"/>
        <v>767099</v>
      </c>
      <c r="W6" s="6">
        <f t="shared" si="11"/>
        <v>961039</v>
      </c>
      <c r="X6" s="6">
        <f t="shared" si="11"/>
        <v>1178882</v>
      </c>
      <c r="Y6" s="174">
        <f t="shared" si="11"/>
        <v>-151509</v>
      </c>
      <c r="Z6" s="174">
        <f t="shared" si="11"/>
        <v>1348879</v>
      </c>
      <c r="AA6" s="6">
        <f t="shared" si="11"/>
        <v>1262124</v>
      </c>
      <c r="AB6" s="6">
        <f t="shared" si="11"/>
        <v>1335826</v>
      </c>
      <c r="AC6" s="6">
        <f t="shared" si="11"/>
        <v>1371761</v>
      </c>
      <c r="AD6" s="174">
        <f t="shared" si="11"/>
        <v>1283778</v>
      </c>
      <c r="AE6" s="6">
        <f t="shared" ref="AE6:AF6" si="12">SUM(AE4:AE5)</f>
        <v>1354245</v>
      </c>
      <c r="AF6" s="174">
        <f t="shared" si="12"/>
        <v>1181572</v>
      </c>
      <c r="AJ6" s="15"/>
      <c r="AK6" s="15"/>
    </row>
    <row r="7" spans="1:37">
      <c r="A7" s="49" t="s">
        <v>0</v>
      </c>
      <c r="B7" s="44" t="s">
        <v>59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8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D8" si="20">+AB45-AA45</f>
        <v>263951</v>
      </c>
      <c r="AC7" s="5">
        <f t="shared" si="20"/>
        <v>255782</v>
      </c>
      <c r="AD7" s="5">
        <f t="shared" si="20"/>
        <v>256754</v>
      </c>
      <c r="AE7" s="5">
        <f t="shared" ref="AE7:AE8" si="21">+AE45</f>
        <v>262422</v>
      </c>
      <c r="AF7" s="5">
        <f t="shared" ref="AF7:AF8" si="22">+AF45-AE45</f>
        <v>262149</v>
      </c>
      <c r="AJ7" s="15"/>
      <c r="AK7" s="15"/>
    </row>
    <row r="8" spans="1:37">
      <c r="A8" s="49" t="s">
        <v>195</v>
      </c>
      <c r="B8" s="44" t="s">
        <v>60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si="18"/>
        <v>-54376</v>
      </c>
      <c r="Y8" s="5">
        <f t="shared" si="18"/>
        <v>-60487</v>
      </c>
      <c r="Z8" s="5">
        <f t="shared" si="18"/>
        <v>-57486</v>
      </c>
      <c r="AA8" s="5">
        <f t="shared" si="19"/>
        <v>-59716</v>
      </c>
      <c r="AB8" s="5">
        <f t="shared" si="20"/>
        <v>-60931</v>
      </c>
      <c r="AC8" s="5">
        <f t="shared" si="20"/>
        <v>-67824</v>
      </c>
      <c r="AD8" s="5">
        <f t="shared" si="20"/>
        <v>-66279</v>
      </c>
      <c r="AE8" s="5">
        <f t="shared" si="21"/>
        <v>-62840</v>
      </c>
      <c r="AF8" s="5">
        <f t="shared" si="22"/>
        <v>-71610</v>
      </c>
    </row>
    <row r="9" spans="1:37">
      <c r="A9" s="101" t="s">
        <v>1</v>
      </c>
      <c r="B9" s="46" t="s">
        <v>61</v>
      </c>
      <c r="C9" s="6">
        <f t="shared" ref="C9:J9" si="23">SUM(C7:C8)</f>
        <v>166117</v>
      </c>
      <c r="D9" s="6">
        <f t="shared" si="23"/>
        <v>162518</v>
      </c>
      <c r="E9" s="6">
        <f t="shared" si="23"/>
        <v>165538</v>
      </c>
      <c r="F9" s="6">
        <f t="shared" si="23"/>
        <v>169380</v>
      </c>
      <c r="G9" s="6">
        <f t="shared" si="23"/>
        <v>172504</v>
      </c>
      <c r="H9" s="6">
        <f t="shared" si="23"/>
        <v>164083</v>
      </c>
      <c r="I9" s="6">
        <f t="shared" si="23"/>
        <v>162913</v>
      </c>
      <c r="J9" s="6">
        <f t="shared" si="23"/>
        <v>161569</v>
      </c>
      <c r="K9" s="6">
        <f t="shared" ref="K9:N9" si="24">SUM(K7:K8)</f>
        <v>163174</v>
      </c>
      <c r="L9" s="6">
        <f t="shared" si="24"/>
        <v>175025</v>
      </c>
      <c r="M9" s="6">
        <f t="shared" si="24"/>
        <v>178307</v>
      </c>
      <c r="N9" s="6">
        <f t="shared" si="24"/>
        <v>182647</v>
      </c>
      <c r="O9" s="6">
        <f t="shared" ref="O9:R9" si="25">SUM(O7:O8)</f>
        <v>194533</v>
      </c>
      <c r="P9" s="6">
        <f t="shared" si="25"/>
        <v>178995</v>
      </c>
      <c r="Q9" s="6">
        <f t="shared" si="25"/>
        <v>179798</v>
      </c>
      <c r="R9" s="6">
        <f t="shared" si="25"/>
        <v>192730</v>
      </c>
      <c r="S9" s="6">
        <f t="shared" ref="S9:AD9" si="26">SUM(S7:S8)</f>
        <v>204777</v>
      </c>
      <c r="T9" s="6">
        <f t="shared" si="26"/>
        <v>209310</v>
      </c>
      <c r="U9" s="6">
        <f t="shared" si="26"/>
        <v>201565</v>
      </c>
      <c r="V9" s="6">
        <f t="shared" si="26"/>
        <v>214960</v>
      </c>
      <c r="W9" s="6">
        <f t="shared" si="26"/>
        <v>220816</v>
      </c>
      <c r="X9" s="6">
        <f t="shared" si="26"/>
        <v>206122</v>
      </c>
      <c r="Y9" s="6">
        <f t="shared" si="26"/>
        <v>179370</v>
      </c>
      <c r="Z9" s="6">
        <f t="shared" si="26"/>
        <v>201997</v>
      </c>
      <c r="AA9" s="6">
        <f t="shared" si="26"/>
        <v>200932</v>
      </c>
      <c r="AB9" s="6">
        <f t="shared" si="26"/>
        <v>203020</v>
      </c>
      <c r="AC9" s="6">
        <f t="shared" si="26"/>
        <v>187958</v>
      </c>
      <c r="AD9" s="6">
        <f t="shared" si="26"/>
        <v>190475</v>
      </c>
      <c r="AE9" s="6">
        <f t="shared" ref="AE9:AF9" si="27">SUM(AE7:AE8)</f>
        <v>199582</v>
      </c>
      <c r="AF9" s="6">
        <f t="shared" si="27"/>
        <v>190539</v>
      </c>
      <c r="AK9" s="15"/>
    </row>
    <row r="10" spans="1:37">
      <c r="A10" s="49" t="s">
        <v>2</v>
      </c>
      <c r="B10" s="44" t="s">
        <v>62</v>
      </c>
      <c r="C10" s="5">
        <v>285</v>
      </c>
      <c r="D10" s="5">
        <f t="shared" ref="D10:F17" si="28">+D48-C48</f>
        <v>2041</v>
      </c>
      <c r="E10" s="5">
        <f t="shared" si="28"/>
        <v>139</v>
      </c>
      <c r="F10" s="5">
        <f t="shared" si="28"/>
        <v>147</v>
      </c>
      <c r="G10" s="5">
        <v>149</v>
      </c>
      <c r="H10" s="5">
        <f t="shared" ref="H10:J17" si="29">+H48-G48</f>
        <v>2075</v>
      </c>
      <c r="I10" s="5">
        <f t="shared" si="29"/>
        <v>181</v>
      </c>
      <c r="J10" s="5">
        <f t="shared" si="29"/>
        <v>196</v>
      </c>
      <c r="K10" s="5">
        <f t="shared" ref="K10:K17" si="30">+K48</f>
        <v>198</v>
      </c>
      <c r="L10" s="5">
        <f t="shared" ref="L10:N17" si="31">+L48-K48</f>
        <v>2484</v>
      </c>
      <c r="M10" s="5">
        <f t="shared" si="31"/>
        <v>257</v>
      </c>
      <c r="N10" s="5">
        <f t="shared" si="31"/>
        <v>275</v>
      </c>
      <c r="O10" s="5">
        <f t="shared" ref="O10:O17" si="32">+O48</f>
        <v>243</v>
      </c>
      <c r="P10" s="5">
        <f t="shared" ref="P10:R17" si="33">+P48-O48</f>
        <v>3025</v>
      </c>
      <c r="Q10" s="5">
        <f t="shared" si="33"/>
        <v>274</v>
      </c>
      <c r="R10" s="5">
        <f t="shared" si="33"/>
        <v>136</v>
      </c>
      <c r="S10" s="5">
        <f t="shared" ref="S10:S17" si="34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5">+W48</f>
        <v>299</v>
      </c>
      <c r="X10" s="5">
        <f t="shared" ref="X10:Z17" si="36">+X48-W48</f>
        <v>2761</v>
      </c>
      <c r="Y10" s="5">
        <f t="shared" si="36"/>
        <v>353</v>
      </c>
      <c r="Z10" s="5">
        <f t="shared" si="36"/>
        <v>383</v>
      </c>
      <c r="AA10" s="5">
        <f t="shared" ref="AA10:AA17" si="37">+AA48</f>
        <v>205</v>
      </c>
      <c r="AB10" s="5">
        <f t="shared" ref="AB10:AD17" si="38">+AB48-AA48</f>
        <v>2922</v>
      </c>
      <c r="AC10" s="5">
        <f t="shared" si="38"/>
        <v>151</v>
      </c>
      <c r="AD10" s="5">
        <f t="shared" si="38"/>
        <v>153</v>
      </c>
      <c r="AE10" s="5">
        <f t="shared" ref="AE10:AE17" si="39">+AE48</f>
        <v>152</v>
      </c>
      <c r="AF10" s="5">
        <f t="shared" ref="AF10:AF17" si="40">+AF48-AE48</f>
        <v>3237</v>
      </c>
      <c r="AJ10" s="15"/>
      <c r="AK10" s="15"/>
    </row>
    <row r="11" spans="1:37" ht="36">
      <c r="A11" s="49" t="s">
        <v>196</v>
      </c>
      <c r="B11" s="44" t="s">
        <v>197</v>
      </c>
      <c r="C11" s="5">
        <v>332</v>
      </c>
      <c r="D11" s="5">
        <f t="shared" si="28"/>
        <v>3849</v>
      </c>
      <c r="E11" s="5">
        <f t="shared" si="28"/>
        <v>5038</v>
      </c>
      <c r="F11" s="5">
        <f t="shared" si="28"/>
        <v>16069</v>
      </c>
      <c r="G11" s="5">
        <v>3160</v>
      </c>
      <c r="H11" s="5">
        <f t="shared" si="29"/>
        <v>5439</v>
      </c>
      <c r="I11" s="5">
        <f t="shared" si="29"/>
        <v>7078</v>
      </c>
      <c r="J11" s="5">
        <f t="shared" si="29"/>
        <v>3220</v>
      </c>
      <c r="K11" s="5">
        <f t="shared" si="30"/>
        <v>14921</v>
      </c>
      <c r="L11" s="5">
        <f t="shared" si="31"/>
        <v>14383</v>
      </c>
      <c r="M11" s="5">
        <f t="shared" si="31"/>
        <v>5005</v>
      </c>
      <c r="N11" s="5">
        <f t="shared" si="31"/>
        <v>3718</v>
      </c>
      <c r="O11" s="5">
        <f t="shared" si="32"/>
        <v>13747</v>
      </c>
      <c r="P11" s="5">
        <f t="shared" si="33"/>
        <v>35173</v>
      </c>
      <c r="Q11" s="5">
        <f t="shared" si="33"/>
        <v>29103</v>
      </c>
      <c r="R11" s="5">
        <f t="shared" si="33"/>
        <v>50059</v>
      </c>
      <c r="S11" s="5">
        <f t="shared" si="34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5"/>
        <v>-719</v>
      </c>
      <c r="X11" s="5">
        <f t="shared" si="36"/>
        <v>-774</v>
      </c>
      <c r="Y11" s="5">
        <f t="shared" si="36"/>
        <v>-475</v>
      </c>
      <c r="Z11" s="5">
        <f t="shared" si="36"/>
        <v>-638</v>
      </c>
      <c r="AA11" s="5">
        <f t="shared" si="37"/>
        <v>546223</v>
      </c>
      <c r="AB11" s="5">
        <f t="shared" si="38"/>
        <v>-5580</v>
      </c>
      <c r="AC11" s="5">
        <f t="shared" si="38"/>
        <v>-862</v>
      </c>
      <c r="AD11" s="5">
        <f t="shared" si="38"/>
        <v>-859</v>
      </c>
      <c r="AE11" s="5">
        <f t="shared" si="39"/>
        <v>-414</v>
      </c>
      <c r="AF11" s="5">
        <f t="shared" si="40"/>
        <v>-319</v>
      </c>
      <c r="AK11" s="15"/>
    </row>
    <row r="12" spans="1:37" ht="24">
      <c r="A12" s="49" t="s">
        <v>198</v>
      </c>
      <c r="B12" s="44" t="s">
        <v>199</v>
      </c>
      <c r="C12" s="5">
        <v>-1020</v>
      </c>
      <c r="D12" s="5">
        <f t="shared" si="28"/>
        <v>1763</v>
      </c>
      <c r="E12" s="5">
        <f t="shared" si="28"/>
        <v>165</v>
      </c>
      <c r="F12" s="5">
        <f t="shared" si="28"/>
        <v>1280</v>
      </c>
      <c r="G12" s="5">
        <v>8775</v>
      </c>
      <c r="H12" s="5">
        <f t="shared" si="29"/>
        <v>3883</v>
      </c>
      <c r="I12" s="5">
        <f t="shared" si="29"/>
        <v>3195</v>
      </c>
      <c r="J12" s="5">
        <f t="shared" si="29"/>
        <v>5503</v>
      </c>
      <c r="K12" s="5">
        <f t="shared" si="30"/>
        <v>1736</v>
      </c>
      <c r="L12" s="5">
        <f t="shared" si="31"/>
        <v>1753</v>
      </c>
      <c r="M12" s="5">
        <f t="shared" si="31"/>
        <v>1492</v>
      </c>
      <c r="N12" s="5">
        <f t="shared" si="31"/>
        <v>738</v>
      </c>
      <c r="O12" s="5">
        <f t="shared" si="32"/>
        <v>9734</v>
      </c>
      <c r="P12" s="5">
        <f t="shared" si="33"/>
        <v>22405</v>
      </c>
      <c r="Q12" s="5">
        <f t="shared" si="33"/>
        <v>7916</v>
      </c>
      <c r="R12" s="5">
        <f t="shared" si="33"/>
        <v>7841</v>
      </c>
      <c r="S12" s="5">
        <f t="shared" si="34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5"/>
        <v>-2735</v>
      </c>
      <c r="X12" s="5">
        <f t="shared" si="36"/>
        <v>-2432</v>
      </c>
      <c r="Y12" s="5">
        <f t="shared" si="36"/>
        <v>6661</v>
      </c>
      <c r="Z12" s="5">
        <f t="shared" si="36"/>
        <v>-1806</v>
      </c>
      <c r="AA12" s="5">
        <f t="shared" si="37"/>
        <v>3135</v>
      </c>
      <c r="AB12" s="5">
        <f t="shared" si="38"/>
        <v>-1701</v>
      </c>
      <c r="AC12" s="5">
        <f t="shared" si="38"/>
        <v>-3750</v>
      </c>
      <c r="AD12" s="5">
        <f t="shared" si="38"/>
        <v>50736</v>
      </c>
      <c r="AE12" s="5">
        <f t="shared" si="39"/>
        <v>1355</v>
      </c>
      <c r="AF12" s="5">
        <f t="shared" si="40"/>
        <v>-3544</v>
      </c>
      <c r="AJ12" s="15"/>
      <c r="AK12" s="15"/>
    </row>
    <row r="13" spans="1:37" ht="36">
      <c r="A13" s="49" t="s">
        <v>292</v>
      </c>
      <c r="B13" s="44" t="s">
        <v>293</v>
      </c>
      <c r="C13" s="5">
        <v>0</v>
      </c>
      <c r="D13" s="5">
        <f t="shared" si="28"/>
        <v>0</v>
      </c>
      <c r="E13" s="5">
        <f t="shared" si="28"/>
        <v>0</v>
      </c>
      <c r="F13" s="5">
        <f t="shared" si="28"/>
        <v>0</v>
      </c>
      <c r="G13" s="5">
        <v>853</v>
      </c>
      <c r="H13" s="5">
        <f t="shared" si="29"/>
        <v>6521</v>
      </c>
      <c r="I13" s="5">
        <f t="shared" si="29"/>
        <v>4160</v>
      </c>
      <c r="J13" s="5">
        <f t="shared" si="29"/>
        <v>2021</v>
      </c>
      <c r="K13" s="5">
        <f t="shared" si="30"/>
        <v>8982</v>
      </c>
      <c r="L13" s="5">
        <f t="shared" si="31"/>
        <v>6651</v>
      </c>
      <c r="M13" s="5">
        <f t="shared" si="31"/>
        <v>49795</v>
      </c>
      <c r="N13" s="5">
        <f t="shared" si="31"/>
        <v>23676</v>
      </c>
      <c r="O13" s="5">
        <f t="shared" si="32"/>
        <v>0</v>
      </c>
      <c r="P13" s="5">
        <f t="shared" si="33"/>
        <v>7487</v>
      </c>
      <c r="Q13" s="5">
        <f t="shared" si="33"/>
        <v>11531.687140000002</v>
      </c>
      <c r="R13" s="5">
        <f t="shared" si="33"/>
        <v>62477.661660000005</v>
      </c>
      <c r="S13" s="5">
        <f t="shared" si="34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5"/>
        <v>8745</v>
      </c>
      <c r="X13" s="5">
        <f t="shared" si="36"/>
        <v>-11974</v>
      </c>
      <c r="Y13" s="5">
        <f t="shared" si="36"/>
        <v>626</v>
      </c>
      <c r="Z13" s="5">
        <f t="shared" si="36"/>
        <v>15796</v>
      </c>
      <c r="AA13" s="5">
        <f t="shared" si="37"/>
        <v>8572</v>
      </c>
      <c r="AB13" s="5">
        <f t="shared" si="38"/>
        <v>936</v>
      </c>
      <c r="AC13" s="5">
        <f t="shared" si="38"/>
        <v>2362</v>
      </c>
      <c r="AD13" s="5">
        <f t="shared" si="38"/>
        <v>1447</v>
      </c>
      <c r="AE13" s="5">
        <f t="shared" si="39"/>
        <v>7011</v>
      </c>
      <c r="AF13" s="5">
        <f t="shared" si="40"/>
        <v>-4799</v>
      </c>
      <c r="AJ13" s="15"/>
      <c r="AK13" s="15"/>
    </row>
    <row r="14" spans="1:37">
      <c r="A14" s="49" t="s">
        <v>200</v>
      </c>
      <c r="B14" s="44" t="s">
        <v>201</v>
      </c>
      <c r="C14" s="5">
        <v>-4072</v>
      </c>
      <c r="D14" s="5">
        <f t="shared" si="28"/>
        <v>-4517</v>
      </c>
      <c r="E14" s="5">
        <f t="shared" si="28"/>
        <v>-4118</v>
      </c>
      <c r="F14" s="5">
        <f t="shared" si="28"/>
        <v>-7670</v>
      </c>
      <c r="G14" s="5">
        <v>-5429</v>
      </c>
      <c r="H14" s="5">
        <f t="shared" si="29"/>
        <v>-4529</v>
      </c>
      <c r="I14" s="5">
        <f t="shared" si="29"/>
        <v>-4949</v>
      </c>
      <c r="J14" s="5">
        <f t="shared" si="29"/>
        <v>-5130</v>
      </c>
      <c r="K14" s="5">
        <f t="shared" si="30"/>
        <v>-4821</v>
      </c>
      <c r="L14" s="5">
        <f t="shared" si="31"/>
        <v>-5130</v>
      </c>
      <c r="M14" s="5">
        <f t="shared" si="31"/>
        <v>-5687</v>
      </c>
      <c r="N14" s="5">
        <f t="shared" si="31"/>
        <v>-4183</v>
      </c>
      <c r="O14" s="5">
        <f t="shared" si="32"/>
        <v>-4514</v>
      </c>
      <c r="P14" s="5">
        <f t="shared" si="33"/>
        <v>-3518</v>
      </c>
      <c r="Q14" s="5">
        <f t="shared" si="33"/>
        <v>-2708</v>
      </c>
      <c r="R14" s="5">
        <f t="shared" si="33"/>
        <v>481</v>
      </c>
      <c r="S14" s="5">
        <f t="shared" si="34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5"/>
        <v>-2670</v>
      </c>
      <c r="X14" s="5">
        <f t="shared" si="36"/>
        <v>-677</v>
      </c>
      <c r="Y14" s="5">
        <f t="shared" si="36"/>
        <v>-2231</v>
      </c>
      <c r="Z14" s="5">
        <f t="shared" si="36"/>
        <v>-1552</v>
      </c>
      <c r="AA14" s="5">
        <f t="shared" si="37"/>
        <v>322</v>
      </c>
      <c r="AB14" s="5">
        <f t="shared" si="38"/>
        <v>-13</v>
      </c>
      <c r="AC14" s="5">
        <f t="shared" si="38"/>
        <v>1208</v>
      </c>
      <c r="AD14" s="5">
        <f t="shared" si="38"/>
        <v>-357</v>
      </c>
      <c r="AE14" s="5">
        <f t="shared" si="39"/>
        <v>-1247</v>
      </c>
      <c r="AF14" s="5">
        <f t="shared" si="40"/>
        <v>-209</v>
      </c>
      <c r="AJ14" s="15"/>
      <c r="AK14" s="15"/>
    </row>
    <row r="15" spans="1:37">
      <c r="A15" s="49" t="s">
        <v>202</v>
      </c>
      <c r="B15" s="44" t="s">
        <v>63</v>
      </c>
      <c r="C15" s="5">
        <v>40068</v>
      </c>
      <c r="D15" s="5">
        <f t="shared" si="28"/>
        <v>41418</v>
      </c>
      <c r="E15" s="5">
        <f t="shared" si="28"/>
        <v>43407</v>
      </c>
      <c r="F15" s="5">
        <f t="shared" si="28"/>
        <v>44625</v>
      </c>
      <c r="G15" s="5">
        <v>36975</v>
      </c>
      <c r="H15" s="5">
        <f t="shared" si="29"/>
        <v>37068</v>
      </c>
      <c r="I15" s="5">
        <f t="shared" si="29"/>
        <v>36443</v>
      </c>
      <c r="J15" s="5">
        <f t="shared" si="29"/>
        <v>41134</v>
      </c>
      <c r="K15" s="5">
        <f t="shared" si="30"/>
        <v>32903</v>
      </c>
      <c r="L15" s="5">
        <f t="shared" si="31"/>
        <v>45774</v>
      </c>
      <c r="M15" s="5">
        <f t="shared" si="31"/>
        <v>45463</v>
      </c>
      <c r="N15" s="5">
        <f t="shared" si="31"/>
        <v>39007</v>
      </c>
      <c r="O15" s="5">
        <f t="shared" si="32"/>
        <v>43684</v>
      </c>
      <c r="P15" s="5">
        <f t="shared" si="33"/>
        <v>27949</v>
      </c>
      <c r="Q15" s="5">
        <f t="shared" si="33"/>
        <v>34603</v>
      </c>
      <c r="R15" s="5">
        <f t="shared" si="33"/>
        <v>14285</v>
      </c>
      <c r="S15" s="5">
        <f t="shared" si="34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5"/>
        <v>-63141</v>
      </c>
      <c r="X15" s="5">
        <f t="shared" si="36"/>
        <v>-59874</v>
      </c>
      <c r="Y15" s="5">
        <f t="shared" si="36"/>
        <v>-62172</v>
      </c>
      <c r="Z15" s="5">
        <f t="shared" si="36"/>
        <v>-18357</v>
      </c>
      <c r="AA15" s="5">
        <f t="shared" si="37"/>
        <v>-8223</v>
      </c>
      <c r="AB15" s="5">
        <f t="shared" si="38"/>
        <v>-12534</v>
      </c>
      <c r="AC15" s="5">
        <f t="shared" si="38"/>
        <v>-26198</v>
      </c>
      <c r="AD15" s="5">
        <f t="shared" si="38"/>
        <v>-29013</v>
      </c>
      <c r="AE15" s="5">
        <f t="shared" si="39"/>
        <v>-46617</v>
      </c>
      <c r="AF15" s="5">
        <f t="shared" si="40"/>
        <v>-39984</v>
      </c>
      <c r="AJ15" s="15"/>
      <c r="AK15" s="15"/>
    </row>
    <row r="16" spans="1:37">
      <c r="A16" s="49" t="s">
        <v>3</v>
      </c>
      <c r="B16" s="44" t="s">
        <v>203</v>
      </c>
      <c r="C16" s="5">
        <v>25458</v>
      </c>
      <c r="D16" s="5">
        <f t="shared" si="28"/>
        <v>10980</v>
      </c>
      <c r="E16" s="5">
        <f t="shared" si="28"/>
        <v>20924</v>
      </c>
      <c r="F16" s="5">
        <f t="shared" si="28"/>
        <v>12547</v>
      </c>
      <c r="G16" s="5">
        <v>13733</v>
      </c>
      <c r="H16" s="5">
        <f t="shared" si="29"/>
        <v>11158</v>
      </c>
      <c r="I16" s="5">
        <f t="shared" si="29"/>
        <v>9742</v>
      </c>
      <c r="J16" s="5">
        <f t="shared" si="29"/>
        <v>16077</v>
      </c>
      <c r="K16" s="5">
        <f t="shared" si="30"/>
        <v>39518</v>
      </c>
      <c r="L16" s="5">
        <f t="shared" si="31"/>
        <v>12147</v>
      </c>
      <c r="M16" s="5">
        <f t="shared" si="31"/>
        <v>28466</v>
      </c>
      <c r="N16" s="5">
        <f t="shared" si="31"/>
        <v>17451</v>
      </c>
      <c r="O16" s="5">
        <f t="shared" si="32"/>
        <v>12593</v>
      </c>
      <c r="P16" s="5">
        <f t="shared" si="33"/>
        <v>52084</v>
      </c>
      <c r="Q16" s="5">
        <f t="shared" si="33"/>
        <v>23898</v>
      </c>
      <c r="R16" s="5">
        <f t="shared" si="33"/>
        <v>72191</v>
      </c>
      <c r="S16" s="5">
        <f t="shared" si="34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5"/>
        <v>73597</v>
      </c>
      <c r="X16" s="5">
        <f t="shared" si="36"/>
        <v>67381</v>
      </c>
      <c r="Y16" s="5">
        <f t="shared" si="36"/>
        <v>69723</v>
      </c>
      <c r="Z16" s="5">
        <f t="shared" si="36"/>
        <v>65544</v>
      </c>
      <c r="AA16" s="5">
        <f t="shared" si="37"/>
        <v>116108</v>
      </c>
      <c r="AB16" s="5">
        <f t="shared" si="38"/>
        <v>68488</v>
      </c>
      <c r="AC16" s="5">
        <f t="shared" si="38"/>
        <v>131178</v>
      </c>
      <c r="AD16" s="5">
        <f t="shared" si="38"/>
        <v>143208</v>
      </c>
      <c r="AE16" s="5">
        <f t="shared" si="39"/>
        <v>67831</v>
      </c>
      <c r="AF16" s="5">
        <f t="shared" si="40"/>
        <v>101847</v>
      </c>
      <c r="AJ16" s="15"/>
      <c r="AK16" s="15"/>
    </row>
    <row r="17" spans="1:37">
      <c r="A17" s="49" t="s">
        <v>6</v>
      </c>
      <c r="B17" s="44" t="s">
        <v>204</v>
      </c>
      <c r="C17" s="5">
        <v>-15466</v>
      </c>
      <c r="D17" s="5">
        <f t="shared" si="28"/>
        <v>-13042</v>
      </c>
      <c r="E17" s="5">
        <f t="shared" si="28"/>
        <v>-20092</v>
      </c>
      <c r="F17" s="5">
        <f t="shared" si="28"/>
        <v>-29350</v>
      </c>
      <c r="G17" s="5">
        <v>-10986</v>
      </c>
      <c r="H17" s="5">
        <f t="shared" si="29"/>
        <v>-13072</v>
      </c>
      <c r="I17" s="5">
        <f t="shared" si="29"/>
        <v>-10288</v>
      </c>
      <c r="J17" s="5">
        <f t="shared" si="29"/>
        <v>-15682</v>
      </c>
      <c r="K17" s="5">
        <f t="shared" si="30"/>
        <v>-16106</v>
      </c>
      <c r="L17" s="5">
        <f t="shared" si="31"/>
        <v>-14813</v>
      </c>
      <c r="M17" s="5">
        <f t="shared" si="31"/>
        <v>-54350</v>
      </c>
      <c r="N17" s="5">
        <f t="shared" si="31"/>
        <v>-18720</v>
      </c>
      <c r="O17" s="5">
        <f t="shared" si="32"/>
        <v>-25060</v>
      </c>
      <c r="P17" s="5">
        <f t="shared" si="33"/>
        <v>-90742</v>
      </c>
      <c r="Q17" s="5">
        <f t="shared" si="33"/>
        <v>-21112</v>
      </c>
      <c r="R17" s="5">
        <f t="shared" si="33"/>
        <v>-112146</v>
      </c>
      <c r="S17" s="5">
        <f t="shared" si="34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5"/>
        <v>-35328</v>
      </c>
      <c r="X17" s="5">
        <f t="shared" si="36"/>
        <v>-42579</v>
      </c>
      <c r="Y17" s="5">
        <f t="shared" si="36"/>
        <v>-58396</v>
      </c>
      <c r="Z17" s="5">
        <f t="shared" si="36"/>
        <v>-80417</v>
      </c>
      <c r="AA17" s="5">
        <f t="shared" si="37"/>
        <v>-72187</v>
      </c>
      <c r="AB17" s="5">
        <f t="shared" si="38"/>
        <v>-74719</v>
      </c>
      <c r="AC17" s="5">
        <f t="shared" si="38"/>
        <v>-81826</v>
      </c>
      <c r="AD17" s="5">
        <f t="shared" si="38"/>
        <v>-72882</v>
      </c>
      <c r="AE17" s="5">
        <f t="shared" si="39"/>
        <v>-165238</v>
      </c>
      <c r="AF17" s="5">
        <f t="shared" si="40"/>
        <v>-104363</v>
      </c>
      <c r="AJ17" s="15"/>
      <c r="AK17" s="15"/>
    </row>
    <row r="18" spans="1:37">
      <c r="A18" s="101" t="s">
        <v>249</v>
      </c>
      <c r="B18" s="46" t="s">
        <v>248</v>
      </c>
      <c r="C18" s="6">
        <f t="shared" ref="C18:J18" si="41">SUM(C9:C17,C6)</f>
        <v>622865</v>
      </c>
      <c r="D18" s="6">
        <f t="shared" si="41"/>
        <v>634914</v>
      </c>
      <c r="E18" s="6">
        <f t="shared" si="41"/>
        <v>657624</v>
      </c>
      <c r="F18" s="6">
        <f t="shared" si="41"/>
        <v>656198</v>
      </c>
      <c r="G18" s="6">
        <f t="shared" si="41"/>
        <v>656427</v>
      </c>
      <c r="H18" s="6">
        <f t="shared" si="41"/>
        <v>668879</v>
      </c>
      <c r="I18" s="6">
        <f t="shared" si="41"/>
        <v>689591</v>
      </c>
      <c r="J18" s="6">
        <f t="shared" si="41"/>
        <v>712740</v>
      </c>
      <c r="K18" s="6">
        <f t="shared" ref="K18:AD18" si="42">SUM(K9:K17,K6)</f>
        <v>740836</v>
      </c>
      <c r="L18" s="6">
        <f t="shared" si="42"/>
        <v>822605.37461358006</v>
      </c>
      <c r="M18" s="6">
        <f t="shared" si="42"/>
        <v>953937.62538641994</v>
      </c>
      <c r="N18" s="6">
        <f t="shared" si="42"/>
        <v>954144</v>
      </c>
      <c r="O18" s="6">
        <f t="shared" si="42"/>
        <v>920727</v>
      </c>
      <c r="P18" s="6">
        <f t="shared" si="42"/>
        <v>860315</v>
      </c>
      <c r="Q18" s="6">
        <f t="shared" si="42"/>
        <v>887248.68714000005</v>
      </c>
      <c r="R18" s="6">
        <f t="shared" si="42"/>
        <v>909485.66165999998</v>
      </c>
      <c r="S18" s="6">
        <f t="shared" si="42"/>
        <v>866960</v>
      </c>
      <c r="T18" s="6">
        <f t="shared" si="42"/>
        <v>922485</v>
      </c>
      <c r="U18" s="6">
        <f t="shared" si="42"/>
        <v>845590</v>
      </c>
      <c r="V18" s="6">
        <f t="shared" si="42"/>
        <v>923112</v>
      </c>
      <c r="W18" s="6">
        <f t="shared" si="42"/>
        <v>1159903</v>
      </c>
      <c r="X18" s="6">
        <f t="shared" si="42"/>
        <v>1336836</v>
      </c>
      <c r="Y18" s="6">
        <f t="shared" si="42"/>
        <v>-18050</v>
      </c>
      <c r="Z18" s="6">
        <f t="shared" si="42"/>
        <v>1529829</v>
      </c>
      <c r="AA18" s="6">
        <f t="shared" si="42"/>
        <v>2057211</v>
      </c>
      <c r="AB18" s="6">
        <f t="shared" si="42"/>
        <v>1516645</v>
      </c>
      <c r="AC18" s="6">
        <f t="shared" si="42"/>
        <v>1581982</v>
      </c>
      <c r="AD18" s="6">
        <f t="shared" si="42"/>
        <v>1566686</v>
      </c>
      <c r="AE18" s="6">
        <f t="shared" ref="AE18:AF18" si="43">SUM(AE9:AE17,AE6)</f>
        <v>1416660</v>
      </c>
      <c r="AF18" s="6">
        <f t="shared" si="43"/>
        <v>1323977</v>
      </c>
      <c r="AJ18" s="15"/>
      <c r="AK18" s="15"/>
    </row>
    <row r="19" spans="1:37">
      <c r="A19" s="49" t="s">
        <v>382</v>
      </c>
      <c r="B19" s="44" t="s">
        <v>206</v>
      </c>
      <c r="C19" s="5">
        <v>-301331</v>
      </c>
      <c r="D19" s="5">
        <f t="shared" ref="D19:F20" si="44">+D57-C57</f>
        <v>-279478</v>
      </c>
      <c r="E19" s="5">
        <f t="shared" si="44"/>
        <v>-277520</v>
      </c>
      <c r="F19" s="5">
        <f t="shared" si="44"/>
        <v>-291394</v>
      </c>
      <c r="G19" s="5">
        <v>-316822</v>
      </c>
      <c r="H19" s="5">
        <f t="shared" ref="H19:J20" si="45">+H57-G57</f>
        <v>-288781</v>
      </c>
      <c r="I19" s="5">
        <f t="shared" si="45"/>
        <v>-302770</v>
      </c>
      <c r="J19" s="5">
        <f t="shared" si="45"/>
        <v>-305392</v>
      </c>
      <c r="K19" s="5">
        <f>+K57</f>
        <v>-351056</v>
      </c>
      <c r="L19" s="5">
        <f t="shared" ref="L19:N20" si="46">+L57-K57</f>
        <v>-331932</v>
      </c>
      <c r="M19" s="5">
        <f t="shared" si="46"/>
        <v>-426448</v>
      </c>
      <c r="N19" s="5">
        <f t="shared" si="46"/>
        <v>-435747</v>
      </c>
      <c r="O19" s="5">
        <f>+O57</f>
        <v>-464566</v>
      </c>
      <c r="P19" s="5">
        <f t="shared" ref="P19:R20" si="47">+P57-O57</f>
        <v>-351246</v>
      </c>
      <c r="Q19" s="5">
        <f t="shared" si="47"/>
        <v>-360348</v>
      </c>
      <c r="R19" s="5">
        <f t="shared" si="47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8">+W57</f>
        <v>-434626</v>
      </c>
      <c r="X19" s="5">
        <f t="shared" ref="X19:Z20" si="49">+X57-W57</f>
        <v>-624203</v>
      </c>
      <c r="Y19" s="5">
        <f t="shared" si="49"/>
        <v>-409328</v>
      </c>
      <c r="Z19" s="5">
        <f t="shared" si="49"/>
        <v>-416102</v>
      </c>
      <c r="AA19" s="5">
        <f t="shared" ref="AA19:AA20" si="50">+AA57</f>
        <v>-469294</v>
      </c>
      <c r="AB19" s="5">
        <f t="shared" ref="AB19:AD20" si="51">+AB57-AA57</f>
        <v>-395235</v>
      </c>
      <c r="AC19" s="5">
        <f t="shared" si="51"/>
        <v>-440574</v>
      </c>
      <c r="AD19" s="5">
        <f t="shared" si="51"/>
        <v>-476336</v>
      </c>
      <c r="AE19" s="5">
        <f t="shared" ref="AE19:AE20" si="52">+AE57</f>
        <v>-544039</v>
      </c>
      <c r="AF19" s="5">
        <f t="shared" ref="AF19:AF20" si="53">+AF57-AE57</f>
        <v>-449713</v>
      </c>
    </row>
    <row r="20" spans="1:37">
      <c r="A20" s="49" t="s">
        <v>207</v>
      </c>
      <c r="B20" s="44" t="s">
        <v>208</v>
      </c>
      <c r="C20" s="7">
        <v>-13119</v>
      </c>
      <c r="D20" s="7">
        <f t="shared" si="44"/>
        <v>-13740</v>
      </c>
      <c r="E20" s="7">
        <f t="shared" si="44"/>
        <v>-12995</v>
      </c>
      <c r="F20" s="7">
        <f t="shared" si="44"/>
        <v>-13117</v>
      </c>
      <c r="G20" s="7">
        <v>-13409</v>
      </c>
      <c r="H20" s="7">
        <f t="shared" si="45"/>
        <v>-13206</v>
      </c>
      <c r="I20" s="7">
        <f t="shared" si="45"/>
        <v>-13254</v>
      </c>
      <c r="J20" s="7">
        <f t="shared" si="45"/>
        <v>-14358</v>
      </c>
      <c r="K20" s="7">
        <f>+K58</f>
        <v>-33412</v>
      </c>
      <c r="L20" s="7">
        <f t="shared" si="46"/>
        <v>-39627</v>
      </c>
      <c r="M20" s="7">
        <f t="shared" si="46"/>
        <v>-53622</v>
      </c>
      <c r="N20" s="7">
        <f t="shared" si="46"/>
        <v>-54211</v>
      </c>
      <c r="O20" s="7">
        <f>+O58</f>
        <v>-53340</v>
      </c>
      <c r="P20" s="7">
        <f t="shared" si="47"/>
        <v>-53873</v>
      </c>
      <c r="Q20" s="7">
        <f t="shared" si="47"/>
        <v>-51743</v>
      </c>
      <c r="R20" s="7">
        <f t="shared" si="47"/>
        <v>-51455</v>
      </c>
      <c r="S20" s="7">
        <f>+S58</f>
        <v>-51448</v>
      </c>
      <c r="T20" s="7">
        <f t="shared" ref="T20:V20" si="54">+T58-S58</f>
        <v>-49227</v>
      </c>
      <c r="U20" s="7">
        <f t="shared" si="54"/>
        <v>-50195</v>
      </c>
      <c r="V20" s="7">
        <f t="shared" si="54"/>
        <v>-50725</v>
      </c>
      <c r="W20" s="7">
        <f t="shared" si="48"/>
        <v>-51602</v>
      </c>
      <c r="X20" s="7">
        <f t="shared" si="49"/>
        <v>-52625</v>
      </c>
      <c r="Y20" s="7">
        <f t="shared" si="49"/>
        <v>-52219</v>
      </c>
      <c r="Z20" s="7">
        <f t="shared" si="49"/>
        <v>-52476</v>
      </c>
      <c r="AA20" s="7">
        <f t="shared" si="50"/>
        <v>-52521</v>
      </c>
      <c r="AB20" s="7">
        <f t="shared" si="51"/>
        <v>-52925</v>
      </c>
      <c r="AC20" s="7">
        <f t="shared" si="51"/>
        <v>-53238</v>
      </c>
      <c r="AD20" s="7">
        <f t="shared" si="51"/>
        <v>-52833</v>
      </c>
      <c r="AE20" s="7">
        <f t="shared" si="52"/>
        <v>-54291</v>
      </c>
      <c r="AF20" s="7">
        <f t="shared" si="53"/>
        <v>-55218</v>
      </c>
      <c r="AJ20" s="15"/>
      <c r="AK20" s="15"/>
    </row>
    <row r="21" spans="1:37">
      <c r="A21" s="101" t="s">
        <v>250</v>
      </c>
      <c r="B21" s="46" t="s">
        <v>251</v>
      </c>
      <c r="C21" s="6">
        <f t="shared" ref="C21:M21" si="55">SUM(C19:C20)</f>
        <v>-314450</v>
      </c>
      <c r="D21" s="6">
        <f t="shared" si="55"/>
        <v>-293218</v>
      </c>
      <c r="E21" s="6">
        <f t="shared" si="55"/>
        <v>-290515</v>
      </c>
      <c r="F21" s="6">
        <f t="shared" si="55"/>
        <v>-304511</v>
      </c>
      <c r="G21" s="6">
        <f t="shared" si="55"/>
        <v>-330231</v>
      </c>
      <c r="H21" s="6">
        <f t="shared" si="55"/>
        <v>-301987</v>
      </c>
      <c r="I21" s="6">
        <f t="shared" si="55"/>
        <v>-316024</v>
      </c>
      <c r="J21" s="6">
        <f t="shared" si="55"/>
        <v>-319750</v>
      </c>
      <c r="K21" s="6">
        <f t="shared" si="55"/>
        <v>-384468</v>
      </c>
      <c r="L21" s="6">
        <f t="shared" si="55"/>
        <v>-371559</v>
      </c>
      <c r="M21" s="6">
        <f t="shared" si="55"/>
        <v>-480070</v>
      </c>
      <c r="N21" s="6">
        <f>SUM(N19:N20)</f>
        <v>-489958</v>
      </c>
      <c r="O21" s="6">
        <f t="shared" ref="O21:AD21" si="56">SUM(O19:O20)</f>
        <v>-517906</v>
      </c>
      <c r="P21" s="6">
        <f t="shared" si="56"/>
        <v>-405119</v>
      </c>
      <c r="Q21" s="6">
        <f t="shared" si="56"/>
        <v>-412091</v>
      </c>
      <c r="R21" s="6">
        <f t="shared" si="56"/>
        <v>-417674</v>
      </c>
      <c r="S21" s="6">
        <f t="shared" si="56"/>
        <v>-427333</v>
      </c>
      <c r="T21" s="6">
        <f t="shared" si="56"/>
        <v>-378531</v>
      </c>
      <c r="U21" s="6">
        <f t="shared" si="56"/>
        <v>-402311</v>
      </c>
      <c r="V21" s="6">
        <f t="shared" si="56"/>
        <v>-434126</v>
      </c>
      <c r="W21" s="6">
        <f t="shared" si="56"/>
        <v>-486228</v>
      </c>
      <c r="X21" s="6">
        <f t="shared" si="56"/>
        <v>-676828</v>
      </c>
      <c r="Y21" s="6">
        <f t="shared" si="56"/>
        <v>-461547</v>
      </c>
      <c r="Z21" s="6">
        <f t="shared" si="56"/>
        <v>-468578</v>
      </c>
      <c r="AA21" s="6">
        <f t="shared" si="56"/>
        <v>-521815</v>
      </c>
      <c r="AB21" s="6">
        <f t="shared" si="56"/>
        <v>-448160</v>
      </c>
      <c r="AC21" s="6">
        <f t="shared" si="56"/>
        <v>-493812</v>
      </c>
      <c r="AD21" s="6">
        <f t="shared" si="56"/>
        <v>-529169</v>
      </c>
      <c r="AE21" s="6">
        <f t="shared" ref="AE21:AF21" si="57">SUM(AE19:AE20)</f>
        <v>-598330</v>
      </c>
      <c r="AF21" s="6">
        <f t="shared" si="57"/>
        <v>-504931</v>
      </c>
      <c r="AJ21" s="15"/>
      <c r="AK21" s="15"/>
    </row>
    <row r="22" spans="1:37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58">+P60-O60</f>
        <v>-202069</v>
      </c>
      <c r="Q22" s="5">
        <f t="shared" si="58"/>
        <v>-142105</v>
      </c>
      <c r="R22" s="5">
        <f t="shared" si="58"/>
        <v>-91173</v>
      </c>
      <c r="S22" s="5">
        <f>+S60</f>
        <v>-74370</v>
      </c>
      <c r="T22" s="5">
        <f t="shared" ref="T22:V25" si="59">+T60-S60</f>
        <v>-41479</v>
      </c>
      <c r="U22" s="5">
        <f t="shared" si="59"/>
        <v>-125519</v>
      </c>
      <c r="V22" s="5">
        <f t="shared" si="59"/>
        <v>-77023</v>
      </c>
      <c r="W22" s="5">
        <f>+W60</f>
        <v>-78762</v>
      </c>
      <c r="X22" s="5">
        <f t="shared" ref="X22:Z25" si="60">+X60-W60</f>
        <v>-68813</v>
      </c>
      <c r="Y22" s="5">
        <f t="shared" si="60"/>
        <v>-114348</v>
      </c>
      <c r="Z22" s="5">
        <f t="shared" si="60"/>
        <v>-80110</v>
      </c>
      <c r="AA22" s="5">
        <f>+AA60</f>
        <v>-109375</v>
      </c>
      <c r="AB22" s="5">
        <f t="shared" ref="AB22:AD27" si="61">+AB60-AA60</f>
        <v>-42898</v>
      </c>
      <c r="AC22" s="5">
        <f t="shared" si="61"/>
        <v>-51611</v>
      </c>
      <c r="AD22" s="5">
        <f t="shared" si="61"/>
        <v>-58591</v>
      </c>
      <c r="AE22" s="5">
        <f>+AE60</f>
        <v>-110765</v>
      </c>
      <c r="AF22" s="5">
        <f t="shared" ref="AF22:AF27" si="62">+AF60-AE60</f>
        <v>-61565</v>
      </c>
      <c r="AJ22" s="15"/>
      <c r="AK22" s="15"/>
    </row>
    <row r="23" spans="1:37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58"/>
        <v>60000</v>
      </c>
      <c r="Q23" s="5">
        <f t="shared" si="58"/>
        <v>0</v>
      </c>
      <c r="R23" s="5">
        <f t="shared" si="58"/>
        <v>0</v>
      </c>
      <c r="S23" s="5">
        <f>+S61</f>
        <v>0</v>
      </c>
      <c r="T23" s="5">
        <f t="shared" si="59"/>
        <v>0</v>
      </c>
      <c r="U23" s="5">
        <f t="shared" si="59"/>
        <v>0</v>
      </c>
      <c r="V23" s="5">
        <f t="shared" si="59"/>
        <v>0</v>
      </c>
      <c r="W23" s="5">
        <f>+W61</f>
        <v>0</v>
      </c>
      <c r="X23" s="5">
        <f t="shared" si="60"/>
        <v>0</v>
      </c>
      <c r="Y23" s="5">
        <f t="shared" si="60"/>
        <v>0</v>
      </c>
      <c r="Z23" s="5">
        <f t="shared" si="60"/>
        <v>0</v>
      </c>
      <c r="AA23" s="5">
        <f>+AA61</f>
        <v>0</v>
      </c>
      <c r="AB23" s="5">
        <f t="shared" si="61"/>
        <v>0</v>
      </c>
      <c r="AC23" s="5">
        <f t="shared" si="61"/>
        <v>0</v>
      </c>
      <c r="AD23" s="5">
        <f t="shared" si="61"/>
        <v>0</v>
      </c>
      <c r="AE23" s="5">
        <f>+AE61</f>
        <v>0</v>
      </c>
      <c r="AF23" s="5">
        <f t="shared" si="62"/>
        <v>0</v>
      </c>
      <c r="AJ23" s="15"/>
      <c r="AK23" s="15"/>
    </row>
    <row r="24" spans="1:37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58"/>
        <v>-2827</v>
      </c>
      <c r="Q24" s="5">
        <f t="shared" si="58"/>
        <v>-587</v>
      </c>
      <c r="R24" s="5">
        <f t="shared" si="58"/>
        <v>-2712</v>
      </c>
      <c r="S24" s="5">
        <f>+S62</f>
        <v>-2377</v>
      </c>
      <c r="T24" s="5">
        <f t="shared" si="59"/>
        <v>-2562</v>
      </c>
      <c r="U24" s="5">
        <f t="shared" si="59"/>
        <v>-448</v>
      </c>
      <c r="V24" s="5">
        <f t="shared" si="59"/>
        <v>-2285</v>
      </c>
      <c r="W24" s="5">
        <f>+W62</f>
        <v>-2622</v>
      </c>
      <c r="X24" s="5">
        <f t="shared" si="60"/>
        <v>-347</v>
      </c>
      <c r="Y24" s="5">
        <f t="shared" si="60"/>
        <v>224</v>
      </c>
      <c r="Z24" s="5">
        <f t="shared" si="60"/>
        <v>-770</v>
      </c>
      <c r="AA24" s="5">
        <f>+AA62</f>
        <v>1733</v>
      </c>
      <c r="AB24" s="5">
        <f t="shared" si="61"/>
        <v>-1503</v>
      </c>
      <c r="AC24" s="5">
        <f t="shared" si="61"/>
        <v>-283</v>
      </c>
      <c r="AD24" s="5">
        <f t="shared" si="61"/>
        <v>-31</v>
      </c>
      <c r="AE24" s="5">
        <f>+AE62</f>
        <v>-1885</v>
      </c>
      <c r="AF24" s="5">
        <f t="shared" si="62"/>
        <v>-211</v>
      </c>
      <c r="AJ24" s="15"/>
      <c r="AK24" s="15"/>
    </row>
    <row r="25" spans="1:37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58"/>
        <v>-112694</v>
      </c>
      <c r="Q25" s="5">
        <f t="shared" si="58"/>
        <v>-129654</v>
      </c>
      <c r="R25" s="5">
        <f t="shared" si="58"/>
        <v>-415944</v>
      </c>
      <c r="S25" s="5">
        <f>+S63</f>
        <v>-533403</v>
      </c>
      <c r="T25" s="5">
        <f t="shared" si="59"/>
        <v>-513641</v>
      </c>
      <c r="U25" s="5">
        <f t="shared" si="59"/>
        <v>-526113</v>
      </c>
      <c r="V25" s="5">
        <f t="shared" si="59"/>
        <v>-732000</v>
      </c>
      <c r="W25" s="5">
        <f>+W63</f>
        <v>-499180</v>
      </c>
      <c r="X25" s="5">
        <f t="shared" si="60"/>
        <v>-515450</v>
      </c>
      <c r="Y25" s="5">
        <f t="shared" si="60"/>
        <v>-498150</v>
      </c>
      <c r="Z25" s="5">
        <f t="shared" si="60"/>
        <v>-504540</v>
      </c>
      <c r="AA25" s="5">
        <f>+AA63</f>
        <v>-863650</v>
      </c>
      <c r="AB25" s="5">
        <f t="shared" si="61"/>
        <v>-756970</v>
      </c>
      <c r="AC25" s="5">
        <f t="shared" si="61"/>
        <v>-743180</v>
      </c>
      <c r="AD25" s="5">
        <f t="shared" si="61"/>
        <v>-701580</v>
      </c>
      <c r="AE25" s="5">
        <f>+AE63</f>
        <v>-548810</v>
      </c>
      <c r="AF25" s="5">
        <f t="shared" si="62"/>
        <v>-574780</v>
      </c>
      <c r="AJ25" s="15"/>
      <c r="AK25" s="15"/>
    </row>
    <row r="26" spans="1:37">
      <c r="A26" s="49" t="s">
        <v>209</v>
      </c>
      <c r="B26" s="44" t="s">
        <v>210</v>
      </c>
      <c r="C26" s="5">
        <v>0</v>
      </c>
      <c r="D26" s="5">
        <f t="shared" ref="D26:F27" si="63">+D64-C64</f>
        <v>0</v>
      </c>
      <c r="E26" s="5">
        <f t="shared" si="63"/>
        <v>0</v>
      </c>
      <c r="F26" s="5">
        <f t="shared" si="63"/>
        <v>0</v>
      </c>
      <c r="G26" s="5">
        <v>-4299</v>
      </c>
      <c r="H26" s="5">
        <f t="shared" ref="H26:J27" si="64">+H64-G64</f>
        <v>-3064</v>
      </c>
      <c r="I26" s="5">
        <f t="shared" si="64"/>
        <v>-2824</v>
      </c>
      <c r="J26" s="5">
        <f t="shared" si="64"/>
        <v>-3970</v>
      </c>
      <c r="K26" s="5">
        <f>+K64</f>
        <v>-3666</v>
      </c>
      <c r="L26" s="5">
        <f t="shared" ref="L26:N27" si="65">+L64-K64</f>
        <v>-2969</v>
      </c>
      <c r="M26" s="5">
        <f t="shared" si="65"/>
        <v>-2552</v>
      </c>
      <c r="N26" s="5">
        <f t="shared" si="65"/>
        <v>-2476</v>
      </c>
      <c r="O26" s="5">
        <f t="shared" ref="O26:O27" si="66">+O64</f>
        <v>-1949</v>
      </c>
      <c r="P26" s="5">
        <f t="shared" ref="P26:R27" si="67">+P64-O64</f>
        <v>-6283</v>
      </c>
      <c r="Q26" s="5">
        <f t="shared" si="67"/>
        <v>-1858</v>
      </c>
      <c r="R26" s="5">
        <f t="shared" si="67"/>
        <v>-3475</v>
      </c>
      <c r="S26" s="5">
        <f t="shared" ref="S26:S27" si="68">+S64</f>
        <v>-3545</v>
      </c>
      <c r="T26" s="5">
        <f t="shared" ref="T26:V27" si="69">+T64-S64</f>
        <v>-3186</v>
      </c>
      <c r="U26" s="5">
        <f t="shared" si="69"/>
        <v>-2705</v>
      </c>
      <c r="V26" s="5">
        <f t="shared" si="69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1"/>
        <v>-25718</v>
      </c>
      <c r="AC26" s="5">
        <f t="shared" si="61"/>
        <v>-14311</v>
      </c>
      <c r="AD26" s="5">
        <f t="shared" si="61"/>
        <v>-20323</v>
      </c>
      <c r="AE26" s="5">
        <f>+AE64</f>
        <v>-31283</v>
      </c>
      <c r="AF26" s="5">
        <f t="shared" si="62"/>
        <v>-30566</v>
      </c>
      <c r="AJ26" s="15"/>
      <c r="AK26" s="15"/>
    </row>
    <row r="27" spans="1:37" ht="24">
      <c r="A27" s="49" t="s">
        <v>294</v>
      </c>
      <c r="B27" s="44" t="s">
        <v>295</v>
      </c>
      <c r="C27" s="5"/>
      <c r="D27" s="5">
        <f t="shared" si="63"/>
        <v>0</v>
      </c>
      <c r="E27" s="5">
        <f t="shared" si="63"/>
        <v>0</v>
      </c>
      <c r="F27" s="5">
        <f t="shared" si="63"/>
        <v>0</v>
      </c>
      <c r="G27" s="5">
        <v>-3136</v>
      </c>
      <c r="H27" s="5">
        <f t="shared" si="64"/>
        <v>-5066</v>
      </c>
      <c r="I27" s="5">
        <f t="shared" si="64"/>
        <v>-5116</v>
      </c>
      <c r="J27" s="5">
        <f t="shared" si="64"/>
        <v>-6612</v>
      </c>
      <c r="K27" s="5">
        <f>+K65</f>
        <v>-4929</v>
      </c>
      <c r="L27" s="5">
        <f t="shared" si="65"/>
        <v>-172</v>
      </c>
      <c r="M27" s="5">
        <f t="shared" si="65"/>
        <v>-7800</v>
      </c>
      <c r="N27" s="5">
        <f t="shared" si="65"/>
        <v>-10500</v>
      </c>
      <c r="O27" s="5">
        <f t="shared" si="66"/>
        <v>-11679</v>
      </c>
      <c r="P27" s="5">
        <f t="shared" si="67"/>
        <v>-14738</v>
      </c>
      <c r="Q27" s="5">
        <f t="shared" si="67"/>
        <v>-5754.6871400000018</v>
      </c>
      <c r="R27" s="5">
        <f t="shared" si="67"/>
        <v>-10748.661659999998</v>
      </c>
      <c r="S27" s="5">
        <f t="shared" si="68"/>
        <v>4079</v>
      </c>
      <c r="T27" s="5">
        <f t="shared" si="69"/>
        <v>-10070</v>
      </c>
      <c r="U27" s="5">
        <f t="shared" si="69"/>
        <v>45196</v>
      </c>
      <c r="V27" s="5">
        <f t="shared" si="69"/>
        <v>676</v>
      </c>
      <c r="W27" s="5">
        <f t="shared" ref="W27" si="70">+W65</f>
        <v>2081</v>
      </c>
      <c r="X27" s="5">
        <f t="shared" ref="X27" si="71">+X65-W65</f>
        <v>3489</v>
      </c>
      <c r="Y27" s="5">
        <f>+Y65-X65</f>
        <v>8059</v>
      </c>
      <c r="Z27" s="5">
        <f>+Z65-Y65</f>
        <v>-1126</v>
      </c>
      <c r="AA27" s="5">
        <f t="shared" ref="AA27" si="72">+AA65</f>
        <v>-2671</v>
      </c>
      <c r="AB27" s="5">
        <f t="shared" si="61"/>
        <v>429</v>
      </c>
      <c r="AC27" s="5">
        <f t="shared" si="61"/>
        <v>1970</v>
      </c>
      <c r="AD27" s="5">
        <f t="shared" si="61"/>
        <v>-686</v>
      </c>
      <c r="AE27" s="5">
        <f t="shared" ref="AE27" si="73">+AE65</f>
        <v>3706</v>
      </c>
      <c r="AF27" s="5">
        <f t="shared" si="62"/>
        <v>-120</v>
      </c>
      <c r="AJ27" s="15"/>
      <c r="AK27" s="15"/>
    </row>
    <row r="28" spans="1:37">
      <c r="A28" s="101" t="s">
        <v>211</v>
      </c>
      <c r="B28" s="46" t="s">
        <v>66</v>
      </c>
      <c r="C28" s="6">
        <f t="shared" ref="C28:AD28" si="74">SUM(C22:C27,C21,C18)</f>
        <v>248684</v>
      </c>
      <c r="D28" s="6">
        <f t="shared" si="74"/>
        <v>278726</v>
      </c>
      <c r="E28" s="6">
        <f t="shared" si="74"/>
        <v>297411</v>
      </c>
      <c r="F28" s="6">
        <f t="shared" si="74"/>
        <v>288728</v>
      </c>
      <c r="G28" s="6">
        <f t="shared" si="74"/>
        <v>271072</v>
      </c>
      <c r="H28" s="6">
        <f t="shared" si="74"/>
        <v>308636</v>
      </c>
      <c r="I28" s="6">
        <f t="shared" si="74"/>
        <v>312787</v>
      </c>
      <c r="J28" s="6">
        <f t="shared" si="74"/>
        <v>330587</v>
      </c>
      <c r="K28" s="6">
        <f t="shared" si="74"/>
        <v>284032</v>
      </c>
      <c r="L28" s="6">
        <f t="shared" si="74"/>
        <v>293166.37461358006</v>
      </c>
      <c r="M28" s="6">
        <f t="shared" si="74"/>
        <v>337512.62538641994</v>
      </c>
      <c r="N28" s="6">
        <f t="shared" si="74"/>
        <v>168623</v>
      </c>
      <c r="O28" s="6">
        <f t="shared" si="74"/>
        <v>150539</v>
      </c>
      <c r="P28" s="6">
        <f t="shared" si="74"/>
        <v>176585</v>
      </c>
      <c r="Q28" s="6">
        <f t="shared" si="74"/>
        <v>195199</v>
      </c>
      <c r="R28" s="6">
        <f t="shared" si="74"/>
        <v>-32241</v>
      </c>
      <c r="S28" s="6">
        <f t="shared" si="74"/>
        <v>-169989</v>
      </c>
      <c r="T28" s="6">
        <f t="shared" si="74"/>
        <v>-26984</v>
      </c>
      <c r="U28" s="6">
        <f t="shared" si="74"/>
        <v>-166310</v>
      </c>
      <c r="V28" s="6">
        <f t="shared" si="74"/>
        <v>-325049</v>
      </c>
      <c r="W28" s="6">
        <f t="shared" si="74"/>
        <v>91415</v>
      </c>
      <c r="X28" s="6">
        <f t="shared" si="74"/>
        <v>73860</v>
      </c>
      <c r="Y28" s="6">
        <f t="shared" si="74"/>
        <v>-1140419</v>
      </c>
      <c r="Z28" s="6">
        <f t="shared" si="74"/>
        <v>413452</v>
      </c>
      <c r="AA28" s="6">
        <f t="shared" si="74"/>
        <v>533601</v>
      </c>
      <c r="AB28" s="6">
        <f t="shared" si="74"/>
        <v>241825</v>
      </c>
      <c r="AC28" s="6">
        <f t="shared" si="74"/>
        <v>280755</v>
      </c>
      <c r="AD28" s="6">
        <f t="shared" si="74"/>
        <v>256306</v>
      </c>
      <c r="AE28" s="6">
        <f t="shared" ref="AE28:AF28" si="75">SUM(AE22:AE27,AE21,AE18)</f>
        <v>129293</v>
      </c>
      <c r="AF28" s="6">
        <f t="shared" si="75"/>
        <v>151804</v>
      </c>
    </row>
    <row r="29" spans="1:37">
      <c r="A29" s="49" t="s">
        <v>212</v>
      </c>
      <c r="B29" s="44" t="s">
        <v>213</v>
      </c>
      <c r="C29" s="5">
        <v>0</v>
      </c>
      <c r="D29" s="5">
        <f t="shared" ref="D29:F30" si="76">+D67-C67</f>
        <v>0</v>
      </c>
      <c r="E29" s="5">
        <f t="shared" si="76"/>
        <v>0</v>
      </c>
      <c r="F29" s="5">
        <f t="shared" si="76"/>
        <v>0</v>
      </c>
      <c r="G29" s="5">
        <v>0</v>
      </c>
      <c r="H29" s="5">
        <f t="shared" ref="H29:J30" si="77">+H67-G67</f>
        <v>0</v>
      </c>
      <c r="I29" s="5">
        <f t="shared" si="77"/>
        <v>0</v>
      </c>
      <c r="J29" s="5">
        <f t="shared" si="77"/>
        <v>0</v>
      </c>
      <c r="K29" s="5">
        <f>+K67</f>
        <v>0</v>
      </c>
      <c r="L29" s="5">
        <f t="shared" ref="L29:N30" si="78">+L67-K67</f>
        <v>0</v>
      </c>
      <c r="M29" s="5">
        <f t="shared" si="78"/>
        <v>0</v>
      </c>
      <c r="N29" s="5">
        <f t="shared" si="78"/>
        <v>0</v>
      </c>
      <c r="O29" s="5">
        <f>+O67</f>
        <v>0</v>
      </c>
      <c r="P29" s="5">
        <f t="shared" ref="P29:R30" si="79">+P67-O67</f>
        <v>0</v>
      </c>
      <c r="Q29" s="5">
        <f t="shared" si="79"/>
        <v>0</v>
      </c>
      <c r="R29" s="5">
        <f t="shared" si="79"/>
        <v>0</v>
      </c>
      <c r="S29" s="5">
        <f>+S67</f>
        <v>0</v>
      </c>
      <c r="T29" s="5">
        <f t="shared" ref="T29:V30" si="80">+T67-S67</f>
        <v>0</v>
      </c>
      <c r="U29" s="5">
        <f t="shared" si="80"/>
        <v>0</v>
      </c>
      <c r="V29" s="5">
        <f t="shared" si="80"/>
        <v>0</v>
      </c>
      <c r="W29" s="5">
        <f t="shared" ref="W29:W30" si="81">+W67</f>
        <v>0</v>
      </c>
      <c r="X29" s="5">
        <f t="shared" ref="X29:Z30" si="82">+X67-W67</f>
        <v>0</v>
      </c>
      <c r="Y29" s="5">
        <f t="shared" si="82"/>
        <v>0</v>
      </c>
      <c r="Z29" s="5">
        <f t="shared" si="82"/>
        <v>0</v>
      </c>
      <c r="AA29" s="5">
        <f t="shared" ref="AA29:AA30" si="83">+AA67</f>
        <v>0</v>
      </c>
      <c r="AB29" s="5">
        <f t="shared" ref="AB29:AD30" si="84">+AB67-AA67</f>
        <v>0</v>
      </c>
      <c r="AC29" s="5">
        <f t="shared" si="84"/>
        <v>0</v>
      </c>
      <c r="AD29" s="5">
        <f t="shared" si="84"/>
        <v>0</v>
      </c>
      <c r="AE29" s="5">
        <f t="shared" ref="AE29:AE30" si="85">+AE67</f>
        <v>0</v>
      </c>
      <c r="AF29" s="5">
        <f t="shared" ref="AF29:AF30" si="86">+AF67-AE67</f>
        <v>0</v>
      </c>
      <c r="AJ29" s="15"/>
      <c r="AK29" s="15"/>
    </row>
    <row r="30" spans="1:37">
      <c r="A30" s="49" t="s">
        <v>168</v>
      </c>
      <c r="B30" s="44" t="s">
        <v>169</v>
      </c>
      <c r="C30" s="5">
        <v>-47230</v>
      </c>
      <c r="D30" s="5">
        <f t="shared" si="76"/>
        <v>-46450</v>
      </c>
      <c r="E30" s="5">
        <f t="shared" si="76"/>
        <v>-46376</v>
      </c>
      <c r="F30" s="5">
        <f t="shared" si="76"/>
        <v>-48270</v>
      </c>
      <c r="G30" s="5">
        <v>-52178</v>
      </c>
      <c r="H30" s="5">
        <f t="shared" si="77"/>
        <v>-48478</v>
      </c>
      <c r="I30" s="5">
        <f t="shared" si="77"/>
        <v>-47869</v>
      </c>
      <c r="J30" s="5">
        <f t="shared" si="77"/>
        <v>-49952</v>
      </c>
      <c r="K30" s="5">
        <f>+K68</f>
        <v>-51358</v>
      </c>
      <c r="L30" s="5">
        <f t="shared" si="78"/>
        <v>-58650</v>
      </c>
      <c r="M30" s="5">
        <f t="shared" si="78"/>
        <v>-68849</v>
      </c>
      <c r="N30" s="5">
        <f t="shared" si="78"/>
        <v>-69134</v>
      </c>
      <c r="O30" s="5">
        <f>+O68</f>
        <v>-72741</v>
      </c>
      <c r="P30" s="5">
        <f t="shared" si="79"/>
        <v>-68447</v>
      </c>
      <c r="Q30" s="5">
        <f t="shared" si="79"/>
        <v>-67839</v>
      </c>
      <c r="R30" s="5">
        <f t="shared" si="79"/>
        <v>-70120</v>
      </c>
      <c r="S30" s="5">
        <f>+S68</f>
        <v>-75041</v>
      </c>
      <c r="T30" s="5">
        <f t="shared" si="80"/>
        <v>-76927</v>
      </c>
      <c r="U30" s="5">
        <f t="shared" si="80"/>
        <v>-78631</v>
      </c>
      <c r="V30" s="5">
        <f t="shared" si="80"/>
        <v>-82012</v>
      </c>
      <c r="W30" s="5">
        <f t="shared" si="81"/>
        <v>-81984</v>
      </c>
      <c r="X30" s="5">
        <f t="shared" si="82"/>
        <v>-86840</v>
      </c>
      <c r="Y30" s="5">
        <f t="shared" si="82"/>
        <v>-239</v>
      </c>
      <c r="Z30" s="5">
        <f t="shared" si="82"/>
        <v>0</v>
      </c>
      <c r="AA30" s="5">
        <f t="shared" si="83"/>
        <v>0</v>
      </c>
      <c r="AB30" s="5">
        <f t="shared" si="84"/>
        <v>0</v>
      </c>
      <c r="AC30" s="5">
        <f t="shared" si="84"/>
        <v>0</v>
      </c>
      <c r="AD30" s="5">
        <f t="shared" si="84"/>
        <v>0</v>
      </c>
      <c r="AE30" s="5">
        <f t="shared" si="85"/>
        <v>0</v>
      </c>
      <c r="AF30" s="5">
        <f t="shared" si="86"/>
        <v>-34522</v>
      </c>
      <c r="AJ30" s="15"/>
      <c r="AK30" s="15"/>
    </row>
    <row r="31" spans="1:37" ht="24">
      <c r="A31" s="101" t="s">
        <v>214</v>
      </c>
      <c r="B31" s="46" t="s">
        <v>215</v>
      </c>
      <c r="C31" s="6">
        <f t="shared" ref="C31:J31" si="87">SUM(C28:C30)</f>
        <v>201454</v>
      </c>
      <c r="D31" s="6">
        <f t="shared" si="87"/>
        <v>232276</v>
      </c>
      <c r="E31" s="6">
        <f t="shared" si="87"/>
        <v>251035</v>
      </c>
      <c r="F31" s="6">
        <f t="shared" si="87"/>
        <v>240458</v>
      </c>
      <c r="G31" s="6">
        <f t="shared" si="87"/>
        <v>218894</v>
      </c>
      <c r="H31" s="6">
        <f t="shared" si="87"/>
        <v>260158</v>
      </c>
      <c r="I31" s="6">
        <f t="shared" si="87"/>
        <v>264918</v>
      </c>
      <c r="J31" s="6">
        <f t="shared" si="87"/>
        <v>280635</v>
      </c>
      <c r="K31" s="6">
        <f t="shared" ref="K31:AD31" si="88">SUM(K28:K30)</f>
        <v>232674</v>
      </c>
      <c r="L31" s="6">
        <f t="shared" si="88"/>
        <v>234516.37461358006</v>
      </c>
      <c r="M31" s="6">
        <f t="shared" si="88"/>
        <v>268663.62538641994</v>
      </c>
      <c r="N31" s="6">
        <f t="shared" si="88"/>
        <v>99489</v>
      </c>
      <c r="O31" s="6">
        <f t="shared" si="88"/>
        <v>77798</v>
      </c>
      <c r="P31" s="6">
        <f t="shared" si="88"/>
        <v>108138</v>
      </c>
      <c r="Q31" s="6">
        <f t="shared" si="88"/>
        <v>127360</v>
      </c>
      <c r="R31" s="6">
        <f t="shared" si="88"/>
        <v>-102361</v>
      </c>
      <c r="S31" s="6">
        <f t="shared" si="88"/>
        <v>-245030</v>
      </c>
      <c r="T31" s="6">
        <f t="shared" si="88"/>
        <v>-103911</v>
      </c>
      <c r="U31" s="6">
        <f t="shared" si="88"/>
        <v>-244941</v>
      </c>
      <c r="V31" s="6">
        <f t="shared" si="88"/>
        <v>-407061</v>
      </c>
      <c r="W31" s="6">
        <f t="shared" si="88"/>
        <v>9431</v>
      </c>
      <c r="X31" s="6">
        <f t="shared" si="88"/>
        <v>-12980</v>
      </c>
      <c r="Y31" s="6">
        <f t="shared" si="88"/>
        <v>-1140658</v>
      </c>
      <c r="Z31" s="6">
        <f t="shared" si="88"/>
        <v>413452</v>
      </c>
      <c r="AA31" s="6">
        <f t="shared" si="88"/>
        <v>533601</v>
      </c>
      <c r="AB31" s="6">
        <f t="shared" si="88"/>
        <v>241825</v>
      </c>
      <c r="AC31" s="6">
        <f t="shared" si="88"/>
        <v>280755</v>
      </c>
      <c r="AD31" s="6">
        <f t="shared" si="88"/>
        <v>256306</v>
      </c>
      <c r="AE31" s="6">
        <f t="shared" ref="AE31:AF31" si="89">SUM(AE28:AE30)</f>
        <v>129293</v>
      </c>
      <c r="AF31" s="6">
        <f t="shared" si="89"/>
        <v>117282</v>
      </c>
      <c r="AJ31" s="15"/>
      <c r="AK31" s="15"/>
    </row>
    <row r="32" spans="1:37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  <c r="AF32" s="8">
        <f>+AF70-AE70</f>
        <v>111225</v>
      </c>
    </row>
    <row r="33" spans="1:38" ht="12.5" thickBot="1">
      <c r="A33" s="50" t="s">
        <v>216</v>
      </c>
      <c r="B33" s="48" t="s">
        <v>67</v>
      </c>
      <c r="C33" s="3">
        <f t="shared" ref="C33:J33" si="90">+C32+C31</f>
        <v>140498</v>
      </c>
      <c r="D33" s="3">
        <f t="shared" si="90"/>
        <v>173598</v>
      </c>
      <c r="E33" s="3">
        <f t="shared" si="90"/>
        <v>187484</v>
      </c>
      <c r="F33" s="3">
        <f t="shared" si="90"/>
        <v>179647</v>
      </c>
      <c r="G33" s="3">
        <f t="shared" si="90"/>
        <v>155276</v>
      </c>
      <c r="H33" s="3">
        <f t="shared" si="90"/>
        <v>192669</v>
      </c>
      <c r="I33" s="3">
        <f t="shared" si="90"/>
        <v>200189</v>
      </c>
      <c r="J33" s="3">
        <f t="shared" si="90"/>
        <v>212517</v>
      </c>
      <c r="K33" s="3">
        <f t="shared" ref="K33:AD33" si="91">+K32+K31</f>
        <v>159966</v>
      </c>
      <c r="L33" s="3">
        <f t="shared" si="91"/>
        <v>173657.37461358006</v>
      </c>
      <c r="M33" s="3">
        <f t="shared" si="91"/>
        <v>200139.62538641994</v>
      </c>
      <c r="N33" s="3">
        <f t="shared" si="91"/>
        <v>26969</v>
      </c>
      <c r="O33" s="3">
        <f t="shared" si="91"/>
        <v>18129</v>
      </c>
      <c r="P33" s="3">
        <f t="shared" si="91"/>
        <v>53595</v>
      </c>
      <c r="Q33" s="3">
        <f t="shared" si="91"/>
        <v>60146</v>
      </c>
      <c r="R33" s="3">
        <f t="shared" si="91"/>
        <v>-109053</v>
      </c>
      <c r="S33" s="3">
        <f t="shared" si="91"/>
        <v>-311338</v>
      </c>
      <c r="T33" s="3">
        <f t="shared" si="91"/>
        <v>-200310</v>
      </c>
      <c r="U33" s="3">
        <f t="shared" si="91"/>
        <v>-311308</v>
      </c>
      <c r="V33" s="3">
        <f t="shared" si="91"/>
        <v>-508910</v>
      </c>
      <c r="W33" s="3">
        <f t="shared" si="91"/>
        <v>-122340</v>
      </c>
      <c r="X33" s="3">
        <f t="shared" si="91"/>
        <v>-140261</v>
      </c>
      <c r="Y33" s="3">
        <f t="shared" si="91"/>
        <v>-1000902</v>
      </c>
      <c r="Z33" s="3">
        <f t="shared" si="91"/>
        <v>248937</v>
      </c>
      <c r="AA33" s="3">
        <f t="shared" si="91"/>
        <v>252146</v>
      </c>
      <c r="AB33" s="3">
        <f t="shared" si="91"/>
        <v>105772</v>
      </c>
      <c r="AC33" s="3">
        <f t="shared" si="91"/>
        <v>102700</v>
      </c>
      <c r="AD33" s="3">
        <f t="shared" si="91"/>
        <v>115099</v>
      </c>
      <c r="AE33" s="3">
        <f t="shared" ref="AE33:AF33" si="92">+AE32+AE31</f>
        <v>128426</v>
      </c>
      <c r="AF33" s="3">
        <f t="shared" si="92"/>
        <v>228507</v>
      </c>
    </row>
    <row r="34" spans="1:38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J34" s="15"/>
      <c r="AK34" s="15"/>
    </row>
    <row r="35" spans="1:38">
      <c r="A35" s="104" t="s">
        <v>9</v>
      </c>
      <c r="B35" s="83" t="s">
        <v>217</v>
      </c>
      <c r="C35" s="5">
        <v>140498</v>
      </c>
      <c r="D35" s="5">
        <f t="shared" ref="D35:F36" si="93">+D73-C73</f>
        <v>173598</v>
      </c>
      <c r="E35" s="5">
        <f t="shared" si="93"/>
        <v>187484</v>
      </c>
      <c r="F35" s="5">
        <f t="shared" si="93"/>
        <v>179647</v>
      </c>
      <c r="G35" s="5">
        <v>155276</v>
      </c>
      <c r="H35" s="5">
        <f t="shared" ref="H35:J36" si="94">+H73-G73</f>
        <v>192669</v>
      </c>
      <c r="I35" s="5">
        <f t="shared" si="94"/>
        <v>200189</v>
      </c>
      <c r="J35" s="5">
        <f t="shared" si="94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95">+P73-O73</f>
        <v>53595</v>
      </c>
      <c r="Q35" s="5">
        <f t="shared" si="95"/>
        <v>60146</v>
      </c>
      <c r="R35" s="5">
        <f t="shared" si="95"/>
        <v>-109053</v>
      </c>
      <c r="S35" s="5">
        <f>+S73</f>
        <v>-311338</v>
      </c>
      <c r="T35" s="5">
        <f t="shared" ref="T35:V36" si="96">+T73-S73</f>
        <v>-200310</v>
      </c>
      <c r="U35" s="5">
        <f t="shared" si="96"/>
        <v>-311308</v>
      </c>
      <c r="V35" s="5">
        <f t="shared" si="96"/>
        <v>-508910</v>
      </c>
      <c r="W35" s="5">
        <f t="shared" ref="W35:W36" si="97">+W73</f>
        <v>-122340</v>
      </c>
      <c r="X35" s="5">
        <f t="shared" ref="X35:Z36" si="98">+X73-W73</f>
        <v>-140261</v>
      </c>
      <c r="Y35" s="5">
        <f t="shared" si="98"/>
        <v>-1000902</v>
      </c>
      <c r="Z35" s="5">
        <f t="shared" si="98"/>
        <v>248937</v>
      </c>
      <c r="AA35" s="5">
        <f t="shared" ref="AA35:AD36" si="99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" si="100">+AE73</f>
        <v>128426</v>
      </c>
      <c r="AF35" s="5">
        <f>+AF73-AE73</f>
        <v>228507</v>
      </c>
      <c r="AJ35" s="15"/>
      <c r="AK35" s="15"/>
    </row>
    <row r="36" spans="1:38">
      <c r="A36" s="104" t="s">
        <v>10</v>
      </c>
      <c r="B36" s="83" t="s">
        <v>218</v>
      </c>
      <c r="C36" s="5">
        <v>0</v>
      </c>
      <c r="D36" s="5">
        <f t="shared" si="93"/>
        <v>0</v>
      </c>
      <c r="E36" s="5">
        <f t="shared" si="93"/>
        <v>0</v>
      </c>
      <c r="F36" s="5">
        <f t="shared" si="93"/>
        <v>0</v>
      </c>
      <c r="G36" s="5">
        <v>0</v>
      </c>
      <c r="H36" s="5">
        <f t="shared" si="94"/>
        <v>0</v>
      </c>
      <c r="I36" s="5">
        <f t="shared" si="94"/>
        <v>0</v>
      </c>
      <c r="J36" s="5">
        <f t="shared" si="94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95"/>
        <v>0</v>
      </c>
      <c r="Q36" s="5">
        <f t="shared" si="95"/>
        <v>0</v>
      </c>
      <c r="R36" s="5">
        <f t="shared" si="95"/>
        <v>0</v>
      </c>
      <c r="S36" s="5">
        <f>+S74-R74</f>
        <v>0</v>
      </c>
      <c r="T36" s="5">
        <f t="shared" si="96"/>
        <v>0</v>
      </c>
      <c r="U36" s="5">
        <f t="shared" si="96"/>
        <v>0</v>
      </c>
      <c r="V36" s="5">
        <f t="shared" si="96"/>
        <v>0</v>
      </c>
      <c r="W36" s="5">
        <f t="shared" si="97"/>
        <v>0</v>
      </c>
      <c r="X36" s="5">
        <f t="shared" si="98"/>
        <v>0</v>
      </c>
      <c r="Y36" s="5">
        <f t="shared" si="98"/>
        <v>0</v>
      </c>
      <c r="Z36" s="5">
        <f t="shared" si="98"/>
        <v>0</v>
      </c>
      <c r="AA36" s="5">
        <f t="shared" si="99"/>
        <v>0</v>
      </c>
      <c r="AB36" s="5">
        <f t="shared" si="99"/>
        <v>0</v>
      </c>
      <c r="AC36" s="5">
        <f t="shared" si="99"/>
        <v>0</v>
      </c>
      <c r="AD36" s="5">
        <f t="shared" si="99"/>
        <v>0</v>
      </c>
      <c r="AE36" s="5">
        <f t="shared" ref="AE36:AF36" si="101">+AE74</f>
        <v>0</v>
      </c>
      <c r="AF36" s="5">
        <f t="shared" si="101"/>
        <v>0</v>
      </c>
      <c r="AJ36" s="15"/>
      <c r="AK36" s="15"/>
    </row>
    <row r="39" spans="1:38" ht="15.5">
      <c r="A39" s="39" t="s">
        <v>291</v>
      </c>
    </row>
    <row r="40" spans="1:38" ht="15.5">
      <c r="A40" s="39" t="s">
        <v>371</v>
      </c>
    </row>
    <row r="41" spans="1:38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  <c r="AF41" s="115" t="s">
        <v>673</v>
      </c>
    </row>
    <row r="42" spans="1:38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F42" s="173">
        <v>4174626</v>
      </c>
      <c r="AL42" s="15"/>
    </row>
    <row r="43" spans="1:38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F43" s="5">
        <v>-1638809</v>
      </c>
      <c r="AL43" s="15"/>
    </row>
    <row r="44" spans="1:38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2">SUM(O42:O43)</f>
        <v>675767</v>
      </c>
      <c r="P44" s="6">
        <f t="shared" si="102"/>
        <v>1303224</v>
      </c>
      <c r="Q44" s="6">
        <f t="shared" si="102"/>
        <v>1927169</v>
      </c>
      <c r="R44" s="6">
        <f t="shared" si="102"/>
        <v>2548600</v>
      </c>
      <c r="S44" s="6">
        <f t="shared" ref="S44:Y44" si="103">SUM(S42:S43)</f>
        <v>619500</v>
      </c>
      <c r="T44" s="6">
        <f t="shared" si="103"/>
        <v>1277166</v>
      </c>
      <c r="U44" s="6">
        <f t="shared" si="103"/>
        <v>1946044</v>
      </c>
      <c r="V44" s="6">
        <f t="shared" si="103"/>
        <v>2713143</v>
      </c>
      <c r="W44" s="6">
        <f t="shared" si="103"/>
        <v>961039</v>
      </c>
      <c r="X44" s="6">
        <f t="shared" si="103"/>
        <v>2139921</v>
      </c>
      <c r="Y44" s="174">
        <f t="shared" si="103"/>
        <v>1988412</v>
      </c>
      <c r="Z44" s="174">
        <f t="shared" ref="Z44:AF44" si="104">SUM(Z42:Z43)</f>
        <v>3337291</v>
      </c>
      <c r="AA44" s="6">
        <f t="shared" si="104"/>
        <v>1262124</v>
      </c>
      <c r="AB44" s="6">
        <f t="shared" si="104"/>
        <v>2597950</v>
      </c>
      <c r="AC44" s="6">
        <f t="shared" si="104"/>
        <v>3969711</v>
      </c>
      <c r="AD44" s="174">
        <f t="shared" si="104"/>
        <v>5253489</v>
      </c>
      <c r="AE44" s="6">
        <f t="shared" si="104"/>
        <v>1354245</v>
      </c>
      <c r="AF44" s="174">
        <f t="shared" si="104"/>
        <v>2535817</v>
      </c>
      <c r="AL44" s="15"/>
    </row>
    <row r="45" spans="1:38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F45" s="5">
        <v>524571</v>
      </c>
      <c r="AL45" s="15"/>
    </row>
    <row r="46" spans="1:38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  <c r="AF46" s="5">
        <v>-134450</v>
      </c>
    </row>
    <row r="47" spans="1:38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F47" si="105">SUM(O45:O46)</f>
        <v>194533</v>
      </c>
      <c r="P47" s="6">
        <f t="shared" si="105"/>
        <v>373528</v>
      </c>
      <c r="Q47" s="6">
        <f t="shared" si="105"/>
        <v>553326</v>
      </c>
      <c r="R47" s="6">
        <f t="shared" si="105"/>
        <v>746056</v>
      </c>
      <c r="S47" s="6">
        <f t="shared" si="105"/>
        <v>204777</v>
      </c>
      <c r="T47" s="6">
        <f t="shared" si="105"/>
        <v>414087</v>
      </c>
      <c r="U47" s="6">
        <f t="shared" si="105"/>
        <v>615652</v>
      </c>
      <c r="V47" s="6">
        <f t="shared" si="105"/>
        <v>830612</v>
      </c>
      <c r="W47" s="6">
        <f t="shared" si="105"/>
        <v>220816</v>
      </c>
      <c r="X47" s="6">
        <f t="shared" si="105"/>
        <v>426938</v>
      </c>
      <c r="Y47" s="6">
        <f t="shared" si="105"/>
        <v>606308</v>
      </c>
      <c r="Z47" s="6">
        <f t="shared" si="105"/>
        <v>808305</v>
      </c>
      <c r="AA47" s="6">
        <f t="shared" si="105"/>
        <v>200932</v>
      </c>
      <c r="AB47" s="6">
        <f t="shared" si="105"/>
        <v>403952</v>
      </c>
      <c r="AC47" s="6">
        <f t="shared" si="105"/>
        <v>591910</v>
      </c>
      <c r="AD47" s="6">
        <f t="shared" si="105"/>
        <v>782385</v>
      </c>
      <c r="AE47" s="6">
        <f t="shared" si="105"/>
        <v>199582</v>
      </c>
      <c r="AF47" s="6">
        <f t="shared" si="105"/>
        <v>390121</v>
      </c>
    </row>
    <row r="48" spans="1:38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F48" s="5">
        <v>3389</v>
      </c>
      <c r="AL48" s="15"/>
    </row>
    <row r="49" spans="1:38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  <c r="AF49" s="5">
        <v>-733</v>
      </c>
    </row>
    <row r="50" spans="1:38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F50" s="5">
        <v>-2189</v>
      </c>
      <c r="AL50" s="15"/>
    </row>
    <row r="51" spans="1:38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F51" s="5">
        <f>5798-3586</f>
        <v>2212</v>
      </c>
      <c r="AK51" s="15"/>
      <c r="AL51" s="15"/>
    </row>
    <row r="52" spans="1:38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F52" s="5">
        <v>-1456</v>
      </c>
      <c r="AL52" s="15"/>
    </row>
    <row r="53" spans="1:38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F53" s="5">
        <v>-86601</v>
      </c>
      <c r="AL53" s="15"/>
    </row>
    <row r="54" spans="1:38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F54" s="5">
        <v>169678</v>
      </c>
      <c r="AL54" s="15"/>
    </row>
    <row r="55" spans="1:38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  <c r="AF55" s="5">
        <v>-269601</v>
      </c>
    </row>
    <row r="56" spans="1:38">
      <c r="A56" s="46" t="s">
        <v>249</v>
      </c>
      <c r="B56" s="46" t="s">
        <v>248</v>
      </c>
      <c r="C56" s="6">
        <f t="shared" ref="C56:J56" si="106">SUM(C47:C55,C44)</f>
        <v>622865</v>
      </c>
      <c r="D56" s="6">
        <f t="shared" si="106"/>
        <v>1257779</v>
      </c>
      <c r="E56" s="6">
        <f t="shared" si="106"/>
        <v>1915403</v>
      </c>
      <c r="F56" s="6">
        <f t="shared" si="106"/>
        <v>2571601</v>
      </c>
      <c r="G56" s="6">
        <f t="shared" si="106"/>
        <v>656427</v>
      </c>
      <c r="H56" s="6">
        <f t="shared" si="106"/>
        <v>1325306</v>
      </c>
      <c r="I56" s="6">
        <f t="shared" si="106"/>
        <v>2014897</v>
      </c>
      <c r="J56" s="6">
        <f t="shared" si="106"/>
        <v>2727637</v>
      </c>
      <c r="K56" s="6">
        <f t="shared" ref="K56:AF56" si="107">SUM(K47:K55,K44)</f>
        <v>740836</v>
      </c>
      <c r="L56" s="6">
        <f t="shared" si="107"/>
        <v>1563441.3746135801</v>
      </c>
      <c r="M56" s="6">
        <f t="shared" si="107"/>
        <v>2517379</v>
      </c>
      <c r="N56" s="6">
        <f t="shared" si="107"/>
        <v>3471523</v>
      </c>
      <c r="O56" s="6">
        <f t="shared" si="107"/>
        <v>920727</v>
      </c>
      <c r="P56" s="6">
        <f t="shared" si="107"/>
        <v>1781042</v>
      </c>
      <c r="Q56" s="6">
        <f t="shared" si="107"/>
        <v>2668290.6871400001</v>
      </c>
      <c r="R56" s="6">
        <f t="shared" si="107"/>
        <v>3577776.3487999998</v>
      </c>
      <c r="S56" s="6">
        <f t="shared" si="107"/>
        <v>866960</v>
      </c>
      <c r="T56" s="6">
        <f t="shared" si="107"/>
        <v>1789445</v>
      </c>
      <c r="U56" s="6">
        <f t="shared" si="107"/>
        <v>2635035</v>
      </c>
      <c r="V56" s="6">
        <f t="shared" si="107"/>
        <v>3558147</v>
      </c>
      <c r="W56" s="6">
        <f t="shared" si="107"/>
        <v>1159903</v>
      </c>
      <c r="X56" s="6">
        <f t="shared" si="107"/>
        <v>2496739</v>
      </c>
      <c r="Y56" s="6">
        <f t="shared" si="107"/>
        <v>2478689</v>
      </c>
      <c r="Z56" s="6">
        <f t="shared" si="107"/>
        <v>4008518</v>
      </c>
      <c r="AA56" s="6">
        <f t="shared" si="107"/>
        <v>2057211</v>
      </c>
      <c r="AB56" s="6">
        <f t="shared" si="107"/>
        <v>3573856</v>
      </c>
      <c r="AC56" s="6">
        <f t="shared" si="107"/>
        <v>5155838</v>
      </c>
      <c r="AD56" s="6">
        <f t="shared" si="107"/>
        <v>6722524</v>
      </c>
      <c r="AE56" s="6">
        <f t="shared" si="107"/>
        <v>1416660</v>
      </c>
      <c r="AF56" s="6">
        <f t="shared" si="107"/>
        <v>2740637</v>
      </c>
    </row>
    <row r="57" spans="1:38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  <c r="AF57" s="5">
        <v>-993752</v>
      </c>
    </row>
    <row r="58" spans="1:38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F58" s="7">
        <v>-109509</v>
      </c>
      <c r="AL58" s="15"/>
    </row>
    <row r="59" spans="1:38">
      <c r="A59" s="46" t="s">
        <v>250</v>
      </c>
      <c r="B59" s="46" t="s">
        <v>251</v>
      </c>
      <c r="C59" s="6">
        <f t="shared" ref="C59:J59" si="108">SUM(C57:C58)</f>
        <v>-314450</v>
      </c>
      <c r="D59" s="6">
        <f t="shared" si="108"/>
        <v>-607668</v>
      </c>
      <c r="E59" s="6">
        <f t="shared" si="108"/>
        <v>-898183</v>
      </c>
      <c r="F59" s="6">
        <f t="shared" si="108"/>
        <v>-1202694</v>
      </c>
      <c r="G59" s="6">
        <f t="shared" si="108"/>
        <v>-330231</v>
      </c>
      <c r="H59" s="6">
        <f t="shared" si="108"/>
        <v>-632218</v>
      </c>
      <c r="I59" s="6">
        <f t="shared" si="108"/>
        <v>-948242</v>
      </c>
      <c r="J59" s="6">
        <f t="shared" si="108"/>
        <v>-1267992</v>
      </c>
      <c r="K59" s="6">
        <f t="shared" ref="K59:AF59" si="109">SUM(K57:K58)</f>
        <v>-384468</v>
      </c>
      <c r="L59" s="6">
        <f t="shared" si="109"/>
        <v>-756027</v>
      </c>
      <c r="M59" s="6">
        <f t="shared" si="109"/>
        <v>-1236097</v>
      </c>
      <c r="N59" s="6">
        <f t="shared" si="109"/>
        <v>-1726055</v>
      </c>
      <c r="O59" s="6">
        <f t="shared" si="109"/>
        <v>-517906</v>
      </c>
      <c r="P59" s="6">
        <f t="shared" si="109"/>
        <v>-923025</v>
      </c>
      <c r="Q59" s="6">
        <f t="shared" si="109"/>
        <v>-1335116</v>
      </c>
      <c r="R59" s="6">
        <f t="shared" si="109"/>
        <v>-1752790</v>
      </c>
      <c r="S59" s="6">
        <f t="shared" si="109"/>
        <v>-427333</v>
      </c>
      <c r="T59" s="6">
        <f t="shared" si="109"/>
        <v>-805864</v>
      </c>
      <c r="U59" s="6">
        <f t="shared" si="109"/>
        <v>-1208175</v>
      </c>
      <c r="V59" s="6">
        <f t="shared" si="109"/>
        <v>-1642301</v>
      </c>
      <c r="W59" s="6">
        <f t="shared" si="109"/>
        <v>-486228</v>
      </c>
      <c r="X59" s="6">
        <f t="shared" si="109"/>
        <v>-1163056</v>
      </c>
      <c r="Y59" s="6">
        <f t="shared" si="109"/>
        <v>-1624603</v>
      </c>
      <c r="Z59" s="6">
        <f t="shared" si="109"/>
        <v>-2093181</v>
      </c>
      <c r="AA59" s="6">
        <f t="shared" si="109"/>
        <v>-521815</v>
      </c>
      <c r="AB59" s="6">
        <f t="shared" si="109"/>
        <v>-969975</v>
      </c>
      <c r="AC59" s="6">
        <f t="shared" si="109"/>
        <v>-1463787</v>
      </c>
      <c r="AD59" s="6">
        <f t="shared" si="109"/>
        <v>-1992956</v>
      </c>
      <c r="AE59" s="6">
        <f t="shared" si="109"/>
        <v>-598330</v>
      </c>
      <c r="AF59" s="6">
        <f t="shared" si="109"/>
        <v>-1103261</v>
      </c>
      <c r="AL59" s="15"/>
    </row>
    <row r="60" spans="1:38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F60" s="5">
        <v>-172330</v>
      </c>
      <c r="AL60" s="15"/>
    </row>
    <row r="61" spans="1:38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L61" s="15"/>
    </row>
    <row r="62" spans="1:38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F62" s="5">
        <v>-2096</v>
      </c>
      <c r="AL62" s="15"/>
    </row>
    <row r="63" spans="1:38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F63" s="5">
        <v>-1123590</v>
      </c>
      <c r="AL63" s="15"/>
    </row>
    <row r="64" spans="1:38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F64" s="5">
        <v>-61849</v>
      </c>
      <c r="AL64" s="15"/>
    </row>
    <row r="65" spans="1:38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F65" s="5">
        <v>3586</v>
      </c>
      <c r="AL65" s="15"/>
    </row>
    <row r="66" spans="1:38">
      <c r="A66" s="46" t="s">
        <v>211</v>
      </c>
      <c r="B66" s="46" t="s">
        <v>66</v>
      </c>
      <c r="C66" s="6">
        <f t="shared" ref="C66:AF66" si="110">SUM(C60:C65,C59,C56)</f>
        <v>248684</v>
      </c>
      <c r="D66" s="6">
        <f t="shared" si="110"/>
        <v>527410</v>
      </c>
      <c r="E66" s="6">
        <f t="shared" si="110"/>
        <v>824821</v>
      </c>
      <c r="F66" s="6">
        <f t="shared" si="110"/>
        <v>1113549</v>
      </c>
      <c r="G66" s="6">
        <f t="shared" si="110"/>
        <v>271072</v>
      </c>
      <c r="H66" s="6">
        <f t="shared" si="110"/>
        <v>579708</v>
      </c>
      <c r="I66" s="6">
        <f t="shared" si="110"/>
        <v>892495</v>
      </c>
      <c r="J66" s="6">
        <f t="shared" si="110"/>
        <v>1223082</v>
      </c>
      <c r="K66" s="6">
        <f t="shared" si="110"/>
        <v>284032</v>
      </c>
      <c r="L66" s="6">
        <f t="shared" si="110"/>
        <v>577198.37461358006</v>
      </c>
      <c r="M66" s="6">
        <f t="shared" si="110"/>
        <v>914711</v>
      </c>
      <c r="N66" s="6">
        <f t="shared" si="110"/>
        <v>1083334</v>
      </c>
      <c r="O66" s="6">
        <f t="shared" si="110"/>
        <v>150539</v>
      </c>
      <c r="P66" s="6">
        <f t="shared" si="110"/>
        <v>327124</v>
      </c>
      <c r="Q66" s="6">
        <f t="shared" si="110"/>
        <v>522323</v>
      </c>
      <c r="R66" s="6">
        <f t="shared" si="110"/>
        <v>490082</v>
      </c>
      <c r="S66" s="6">
        <f t="shared" si="110"/>
        <v>-169989</v>
      </c>
      <c r="T66" s="6">
        <f t="shared" si="110"/>
        <v>-196973</v>
      </c>
      <c r="U66" s="6">
        <f t="shared" si="110"/>
        <v>-363283</v>
      </c>
      <c r="V66" s="6">
        <f t="shared" si="110"/>
        <v>-688332</v>
      </c>
      <c r="W66" s="6">
        <f t="shared" si="110"/>
        <v>91415</v>
      </c>
      <c r="X66" s="6">
        <f t="shared" si="110"/>
        <v>165275</v>
      </c>
      <c r="Y66" s="6">
        <f t="shared" si="110"/>
        <v>-975144</v>
      </c>
      <c r="Z66" s="6">
        <f t="shared" si="110"/>
        <v>-561692</v>
      </c>
      <c r="AA66" s="6">
        <f t="shared" si="110"/>
        <v>533601</v>
      </c>
      <c r="AB66" s="6">
        <f t="shared" si="110"/>
        <v>775426</v>
      </c>
      <c r="AC66" s="6">
        <f t="shared" si="110"/>
        <v>1056181</v>
      </c>
      <c r="AD66" s="6">
        <f t="shared" si="110"/>
        <v>1312487</v>
      </c>
      <c r="AE66" s="6">
        <f t="shared" si="110"/>
        <v>129293</v>
      </c>
      <c r="AF66" s="6">
        <f t="shared" si="110"/>
        <v>281097</v>
      </c>
      <c r="AL66" s="15"/>
    </row>
    <row r="67" spans="1:38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L67" s="15"/>
    </row>
    <row r="68" spans="1:38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-34522</v>
      </c>
      <c r="AL68" s="15"/>
    </row>
    <row r="69" spans="1:38" ht="24">
      <c r="A69" s="46" t="s">
        <v>214</v>
      </c>
      <c r="B69" s="46" t="s">
        <v>215</v>
      </c>
      <c r="C69" s="6">
        <f t="shared" ref="C69:J69" si="111">SUM(C66:C68)</f>
        <v>201454</v>
      </c>
      <c r="D69" s="6">
        <f t="shared" si="111"/>
        <v>433730</v>
      </c>
      <c r="E69" s="6">
        <f t="shared" si="111"/>
        <v>684765</v>
      </c>
      <c r="F69" s="6">
        <f t="shared" si="111"/>
        <v>925223</v>
      </c>
      <c r="G69" s="6">
        <f t="shared" si="111"/>
        <v>218894</v>
      </c>
      <c r="H69" s="6">
        <f t="shared" si="111"/>
        <v>479052</v>
      </c>
      <c r="I69" s="6">
        <f t="shared" si="111"/>
        <v>743970</v>
      </c>
      <c r="J69" s="6">
        <f t="shared" si="111"/>
        <v>1024605</v>
      </c>
      <c r="K69" s="6">
        <f t="shared" ref="K69:AF69" si="112">SUM(K66:K68)</f>
        <v>232674</v>
      </c>
      <c r="L69" s="6">
        <f t="shared" si="112"/>
        <v>467190.37461358006</v>
      </c>
      <c r="M69" s="6">
        <f t="shared" si="112"/>
        <v>735854</v>
      </c>
      <c r="N69" s="6">
        <f t="shared" si="112"/>
        <v>835343</v>
      </c>
      <c r="O69" s="6">
        <f t="shared" si="112"/>
        <v>77798</v>
      </c>
      <c r="P69" s="6">
        <f t="shared" si="112"/>
        <v>185936</v>
      </c>
      <c r="Q69" s="6">
        <f t="shared" si="112"/>
        <v>313296</v>
      </c>
      <c r="R69" s="6">
        <f t="shared" si="112"/>
        <v>210935</v>
      </c>
      <c r="S69" s="6">
        <f t="shared" si="112"/>
        <v>-245030</v>
      </c>
      <c r="T69" s="6">
        <f t="shared" si="112"/>
        <v>-348941</v>
      </c>
      <c r="U69" s="6">
        <f t="shared" si="112"/>
        <v>-593882</v>
      </c>
      <c r="V69" s="6">
        <f t="shared" si="112"/>
        <v>-1000943</v>
      </c>
      <c r="W69" s="6">
        <f t="shared" si="112"/>
        <v>9431</v>
      </c>
      <c r="X69" s="6">
        <f t="shared" si="112"/>
        <v>-3549</v>
      </c>
      <c r="Y69" s="6">
        <f t="shared" si="112"/>
        <v>-1144207</v>
      </c>
      <c r="Z69" s="6">
        <f t="shared" si="112"/>
        <v>-730755</v>
      </c>
      <c r="AA69" s="6">
        <f t="shared" si="112"/>
        <v>533601</v>
      </c>
      <c r="AB69" s="6">
        <f t="shared" si="112"/>
        <v>775426</v>
      </c>
      <c r="AC69" s="6">
        <f t="shared" si="112"/>
        <v>1056181</v>
      </c>
      <c r="AD69" s="6">
        <f t="shared" si="112"/>
        <v>1312487</v>
      </c>
      <c r="AE69" s="6">
        <f t="shared" si="112"/>
        <v>129293</v>
      </c>
      <c r="AF69" s="6">
        <f t="shared" si="112"/>
        <v>246575</v>
      </c>
      <c r="AL69" s="15"/>
    </row>
    <row r="70" spans="1:38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  <c r="AF70" s="8">
        <v>110358</v>
      </c>
    </row>
    <row r="71" spans="1:38" ht="12.5" thickBot="1">
      <c r="A71" s="48" t="s">
        <v>216</v>
      </c>
      <c r="B71" s="48" t="s">
        <v>67</v>
      </c>
      <c r="C71" s="2">
        <f t="shared" ref="C71:I71" si="113">+C70+C69</f>
        <v>140498</v>
      </c>
      <c r="D71" s="2">
        <f t="shared" si="113"/>
        <v>314096</v>
      </c>
      <c r="E71" s="2">
        <f t="shared" si="113"/>
        <v>501580</v>
      </c>
      <c r="F71" s="2">
        <f t="shared" si="113"/>
        <v>681227</v>
      </c>
      <c r="G71" s="2">
        <f t="shared" si="113"/>
        <v>155276</v>
      </c>
      <c r="H71" s="2">
        <f t="shared" si="113"/>
        <v>347945</v>
      </c>
      <c r="I71" s="2">
        <f t="shared" si="113"/>
        <v>548134</v>
      </c>
      <c r="J71" s="2">
        <f t="shared" ref="J71:AF71" si="114">+J70+J69</f>
        <v>760651</v>
      </c>
      <c r="K71" s="2">
        <f t="shared" si="114"/>
        <v>159966</v>
      </c>
      <c r="L71" s="2">
        <f t="shared" si="114"/>
        <v>333623.37461358006</v>
      </c>
      <c r="M71" s="2">
        <f t="shared" si="114"/>
        <v>533763</v>
      </c>
      <c r="N71" s="2">
        <f t="shared" si="114"/>
        <v>560732</v>
      </c>
      <c r="O71" s="2">
        <f t="shared" si="114"/>
        <v>18129</v>
      </c>
      <c r="P71" s="2">
        <f t="shared" si="114"/>
        <v>71724</v>
      </c>
      <c r="Q71" s="2">
        <f t="shared" si="114"/>
        <v>131870</v>
      </c>
      <c r="R71" s="2">
        <f t="shared" si="114"/>
        <v>22817</v>
      </c>
      <c r="S71" s="2">
        <f t="shared" si="114"/>
        <v>-311338</v>
      </c>
      <c r="T71" s="2">
        <f t="shared" si="114"/>
        <v>-511648</v>
      </c>
      <c r="U71" s="2">
        <f t="shared" si="114"/>
        <v>-822956</v>
      </c>
      <c r="V71" s="2">
        <f t="shared" si="114"/>
        <v>-1331866</v>
      </c>
      <c r="W71" s="2">
        <f t="shared" si="114"/>
        <v>-122340</v>
      </c>
      <c r="X71" s="2">
        <f t="shared" si="114"/>
        <v>-262601</v>
      </c>
      <c r="Y71" s="2">
        <f t="shared" si="114"/>
        <v>-1263503</v>
      </c>
      <c r="Z71" s="2">
        <f t="shared" si="114"/>
        <v>-1014566</v>
      </c>
      <c r="AA71" s="2">
        <f t="shared" si="114"/>
        <v>252146</v>
      </c>
      <c r="AB71" s="2">
        <f t="shared" si="114"/>
        <v>357918</v>
      </c>
      <c r="AC71" s="2">
        <f t="shared" si="114"/>
        <v>460618</v>
      </c>
      <c r="AD71" s="2">
        <f t="shared" si="114"/>
        <v>575717</v>
      </c>
      <c r="AE71" s="2">
        <f t="shared" si="114"/>
        <v>128426</v>
      </c>
      <c r="AF71" s="2">
        <f t="shared" si="114"/>
        <v>356933</v>
      </c>
    </row>
    <row r="72" spans="1:38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L72" s="15"/>
    </row>
    <row r="73" spans="1:38">
      <c r="A73" s="83" t="s">
        <v>9</v>
      </c>
      <c r="B73" s="83" t="s">
        <v>217</v>
      </c>
      <c r="C73" s="5">
        <v>140498</v>
      </c>
      <c r="D73" s="5">
        <f t="shared" ref="D73:J73" si="115">+D71</f>
        <v>314096</v>
      </c>
      <c r="E73" s="5">
        <f t="shared" si="115"/>
        <v>501580</v>
      </c>
      <c r="F73" s="5">
        <f t="shared" si="115"/>
        <v>681227</v>
      </c>
      <c r="G73" s="5">
        <f t="shared" si="115"/>
        <v>155276</v>
      </c>
      <c r="H73" s="5">
        <f t="shared" si="115"/>
        <v>347945</v>
      </c>
      <c r="I73" s="5">
        <f t="shared" si="115"/>
        <v>548134</v>
      </c>
      <c r="J73" s="5">
        <f t="shared" si="115"/>
        <v>760651</v>
      </c>
      <c r="K73" s="5">
        <f t="shared" ref="K73:AD73" si="116">+K71</f>
        <v>159966</v>
      </c>
      <c r="L73" s="5">
        <f t="shared" si="116"/>
        <v>333623.37461358006</v>
      </c>
      <c r="M73" s="5">
        <f t="shared" si="116"/>
        <v>533763</v>
      </c>
      <c r="N73" s="5">
        <f t="shared" si="116"/>
        <v>560732</v>
      </c>
      <c r="O73" s="5">
        <f t="shared" si="116"/>
        <v>18129</v>
      </c>
      <c r="P73" s="5">
        <f t="shared" si="116"/>
        <v>71724</v>
      </c>
      <c r="Q73" s="5">
        <f t="shared" si="116"/>
        <v>131870</v>
      </c>
      <c r="R73" s="5">
        <f t="shared" si="116"/>
        <v>22817</v>
      </c>
      <c r="S73" s="5">
        <f t="shared" si="116"/>
        <v>-311338</v>
      </c>
      <c r="T73" s="5">
        <f t="shared" si="116"/>
        <v>-511648</v>
      </c>
      <c r="U73" s="5">
        <f t="shared" si="116"/>
        <v>-822956</v>
      </c>
      <c r="V73" s="5">
        <f t="shared" si="116"/>
        <v>-1331866</v>
      </c>
      <c r="W73" s="5">
        <f t="shared" si="116"/>
        <v>-122340</v>
      </c>
      <c r="X73" s="5">
        <f t="shared" si="116"/>
        <v>-262601</v>
      </c>
      <c r="Y73" s="5">
        <f t="shared" si="116"/>
        <v>-1263503</v>
      </c>
      <c r="Z73" s="5">
        <f t="shared" si="116"/>
        <v>-1014566</v>
      </c>
      <c r="AA73" s="5">
        <f t="shared" si="116"/>
        <v>252146</v>
      </c>
      <c r="AB73" s="5">
        <f t="shared" si="116"/>
        <v>357918</v>
      </c>
      <c r="AC73" s="5">
        <f t="shared" si="116"/>
        <v>460618</v>
      </c>
      <c r="AD73" s="5">
        <f t="shared" si="116"/>
        <v>575717</v>
      </c>
      <c r="AE73" s="5">
        <f t="shared" ref="AE73" si="117">+AE71</f>
        <v>128426</v>
      </c>
      <c r="AF73" s="5">
        <f>+AF71</f>
        <v>356933</v>
      </c>
    </row>
    <row r="74" spans="1:38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L74" s="15"/>
    </row>
    <row r="75" spans="1:38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  <c r="AF75" s="85">
        <v>1213116777</v>
      </c>
    </row>
    <row r="76" spans="1:38" ht="12.5" thickBot="1">
      <c r="A76" s="86" t="s">
        <v>220</v>
      </c>
      <c r="B76" s="86" t="s">
        <v>56</v>
      </c>
      <c r="C76" s="87">
        <f t="shared" ref="C76:J76" si="118">+C73*1000/C75</f>
        <v>0.11581572579306601</v>
      </c>
      <c r="D76" s="87">
        <f t="shared" si="118"/>
        <v>0.25891654122264274</v>
      </c>
      <c r="E76" s="87">
        <f t="shared" si="118"/>
        <v>0.41346390513235809</v>
      </c>
      <c r="F76" s="87">
        <f t="shared" si="118"/>
        <v>0.56155105008493345</v>
      </c>
      <c r="G76" s="87">
        <f t="shared" si="118"/>
        <v>0.12799757034437584</v>
      </c>
      <c r="H76" s="87">
        <f t="shared" si="118"/>
        <v>0.28681904874851138</v>
      </c>
      <c r="I76" s="87">
        <f t="shared" si="118"/>
        <v>0.45183943573471824</v>
      </c>
      <c r="J76" s="87">
        <f t="shared" si="118"/>
        <v>0.62702207604536331</v>
      </c>
      <c r="K76" s="87">
        <f t="shared" ref="K76:AF76" si="119">+K73*1000/K75</f>
        <v>0.13186364497867298</v>
      </c>
      <c r="L76" s="87">
        <f t="shared" si="119"/>
        <v>0.27501340426485588</v>
      </c>
      <c r="M76" s="87">
        <f t="shared" si="119"/>
        <v>0.43999309062395403</v>
      </c>
      <c r="N76" s="87">
        <f t="shared" si="119"/>
        <v>0.46222425625558716</v>
      </c>
      <c r="O76" s="87">
        <f t="shared" si="119"/>
        <v>1.4944150755900394E-2</v>
      </c>
      <c r="P76" s="87">
        <f t="shared" si="119"/>
        <v>5.9123739247404702E-2</v>
      </c>
      <c r="Q76" s="87">
        <f t="shared" si="119"/>
        <v>0.10870346738267886</v>
      </c>
      <c r="R76" s="87">
        <f t="shared" si="119"/>
        <v>1.8808576744298047E-2</v>
      </c>
      <c r="S76" s="87">
        <f t="shared" si="119"/>
        <v>-0.25664305852725011</v>
      </c>
      <c r="T76" s="87">
        <f t="shared" si="119"/>
        <v>-0.42176318859037593</v>
      </c>
      <c r="U76" s="87">
        <f t="shared" si="119"/>
        <v>-0.67838151742913366</v>
      </c>
      <c r="V76" s="87">
        <f t="shared" si="119"/>
        <v>-1.0978877097831119</v>
      </c>
      <c r="W76" s="87">
        <f t="shared" si="119"/>
        <v>-0.10084766967162305</v>
      </c>
      <c r="X76" s="87">
        <f t="shared" si="119"/>
        <v>-0.21646803092559982</v>
      </c>
      <c r="Y76" s="87">
        <f t="shared" si="119"/>
        <v>-1.0415345199697952</v>
      </c>
      <c r="Z76" s="87">
        <f t="shared" si="119"/>
        <v>-0.83633003782949089</v>
      </c>
      <c r="AA76" s="87">
        <f t="shared" si="119"/>
        <v>0.20784973448603128</v>
      </c>
      <c r="AB76" s="87">
        <f t="shared" si="119"/>
        <v>0.29504002152630354</v>
      </c>
      <c r="AC76" s="87">
        <f t="shared" si="119"/>
        <v>0.37969798846496378</v>
      </c>
      <c r="AD76" s="87">
        <f t="shared" si="119"/>
        <v>0.47457673565749392</v>
      </c>
      <c r="AE76" s="87">
        <f t="shared" si="119"/>
        <v>0.10586449914376216</v>
      </c>
      <c r="AF76" s="87">
        <f t="shared" si="119"/>
        <v>0.29422806342080621</v>
      </c>
      <c r="AL76" s="15"/>
    </row>
    <row r="77" spans="1:38">
      <c r="A77" s="1" t="s">
        <v>495</v>
      </c>
      <c r="B77" s="1" t="s">
        <v>496</v>
      </c>
    </row>
    <row r="78" spans="1:38">
      <c r="A78" s="1" t="s">
        <v>383</v>
      </c>
      <c r="B78" s="1" t="s">
        <v>381</v>
      </c>
      <c r="AL78" s="15"/>
    </row>
    <row r="79" spans="1:38">
      <c r="A79" s="1" t="s">
        <v>497</v>
      </c>
      <c r="B79" s="1" t="s">
        <v>498</v>
      </c>
    </row>
    <row r="80" spans="1:38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2">
      <c r="A82" s="1" t="s">
        <v>291</v>
      </c>
      <c r="B82" s="1" t="s">
        <v>371</v>
      </c>
    </row>
    <row r="83" spans="1:32">
      <c r="A83" s="1" t="s">
        <v>536</v>
      </c>
      <c r="B83" s="1" t="s">
        <v>534</v>
      </c>
      <c r="Y83" s="82">
        <f t="shared" ref="Y83:Z83" si="120">Y42-Y85</f>
        <v>4381556</v>
      </c>
      <c r="Z83" s="82">
        <f t="shared" si="120"/>
        <v>6324105</v>
      </c>
      <c r="AD83" s="82">
        <f>AD42-AD85</f>
        <v>8445001</v>
      </c>
      <c r="AE83" s="82"/>
      <c r="AF83" s="82">
        <f>AF42-AF85</f>
        <v>4375672</v>
      </c>
    </row>
    <row r="84" spans="1:32">
      <c r="A84" s="1" t="s">
        <v>537</v>
      </c>
      <c r="B84" s="1" t="s">
        <v>535</v>
      </c>
      <c r="Y84" s="171">
        <f t="shared" ref="Y84:Z84" si="121">Y44-Y85</f>
        <v>3411305</v>
      </c>
      <c r="Z84" s="171">
        <f t="shared" si="121"/>
        <v>4661499</v>
      </c>
      <c r="AD84" s="171">
        <f>AD44-AD85</f>
        <v>5262717</v>
      </c>
      <c r="AE84" s="171"/>
      <c r="AF84" s="171">
        <f>AF44-AF85</f>
        <v>2736863</v>
      </c>
    </row>
    <row r="85" spans="1:32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  <c r="AF85" s="178">
        <v>-201046</v>
      </c>
    </row>
    <row r="86" spans="1:32">
      <c r="Z86" s="14"/>
    </row>
    <row r="88" spans="1:32">
      <c r="Z88" s="14"/>
    </row>
    <row r="89" spans="1:32">
      <c r="Z89" s="14"/>
    </row>
    <row r="91" spans="1:32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zoomScale="90" zoomScaleNormal="90" workbookViewId="0">
      <pane xSplit="2" ySplit="5" topLeftCell="AM45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4" width="12" style="1" customWidth="1"/>
    <col min="45" max="45" width="12.33203125" style="1" customWidth="1"/>
    <col min="46" max="46" width="10.25" style="1" customWidth="1"/>
    <col min="47" max="47" width="13" style="1" customWidth="1"/>
    <col min="48" max="48" width="11.75" style="1" customWidth="1"/>
    <col min="49" max="49" width="12.08203125" style="1" customWidth="1"/>
    <col min="50" max="16384" width="8.75" style="1"/>
  </cols>
  <sheetData>
    <row r="1" spans="1:48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48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  <c r="AR2"/>
    </row>
    <row r="3" spans="1:48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  <c r="AR3"/>
    </row>
    <row r="4" spans="1:48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</row>
    <row r="5" spans="1:48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  <c r="AR5" s="116" t="s">
        <v>674</v>
      </c>
    </row>
    <row r="6" spans="1:48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R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R6" s="56">
        <f t="shared" si="2"/>
        <v>59013129.410870925</v>
      </c>
      <c r="AS6" s="15"/>
      <c r="AT6" s="15"/>
    </row>
    <row r="7" spans="1:48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  <c r="AR7" s="56">
        <v>39899905.513769902</v>
      </c>
    </row>
    <row r="8" spans="1:48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  <c r="AR8" s="56">
        <v>19113223.897101022</v>
      </c>
    </row>
    <row r="9" spans="1:48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R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R9" s="56">
        <f t="shared" si="8"/>
        <v>18213585.257899076</v>
      </c>
      <c r="AS9" s="15"/>
      <c r="AT9" s="15"/>
    </row>
    <row r="10" spans="1:48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  <c r="AR10" s="56">
        <v>6956490.9520587344</v>
      </c>
    </row>
    <row r="11" spans="1:48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  <c r="AR11" s="56">
        <v>11257094.305840341</v>
      </c>
    </row>
    <row r="12" spans="1:48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R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R12" s="125">
        <f t="shared" si="11"/>
        <v>77226714.66877</v>
      </c>
      <c r="AS12" s="15"/>
      <c r="AT12" s="15"/>
    </row>
    <row r="13" spans="1:48" ht="15.5">
      <c r="A13" s="39"/>
      <c r="B13" s="39"/>
      <c r="AS13" s="15"/>
    </row>
    <row r="14" spans="1:48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R14" s="116" t="s">
        <v>674</v>
      </c>
      <c r="AS14" s="15"/>
      <c r="AV14" s="15"/>
    </row>
    <row r="15" spans="1:48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R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R15" s="56">
        <f t="shared" si="18"/>
        <v>-2157127.5077800029</v>
      </c>
      <c r="AS15" s="15"/>
      <c r="AT15" s="15"/>
      <c r="AV15" s="15"/>
    </row>
    <row r="16" spans="1:48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  <c r="AR16" s="56">
        <v>-663866.26503000001</v>
      </c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  <c r="AR17" s="56">
        <v>-1493261.242750003</v>
      </c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R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R18" s="56">
        <f t="shared" si="25"/>
        <v>-430292.5082300069</v>
      </c>
      <c r="AS18" s="15"/>
      <c r="AT18" s="15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  <c r="AR19" s="56">
        <v>-148051.65448</v>
      </c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  <c r="AR20" s="56">
        <v>-282240.85375000688</v>
      </c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R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R21" s="125">
        <f t="shared" si="28"/>
        <v>-2587420.0160100097</v>
      </c>
      <c r="AS21" s="15"/>
      <c r="AT21" s="15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  <c r="AR23" s="116" t="s">
        <v>674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:AR24" si="33">+AQ25+AQ26</f>
        <v>56263955</v>
      </c>
      <c r="AR24" s="56">
        <f t="shared" si="33"/>
        <v>56856001.903090924</v>
      </c>
      <c r="AS24" s="14"/>
      <c r="AT24" s="14"/>
      <c r="AU24" s="14"/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:AR26" si="37">+AQ7+AQ16</f>
        <v>39182885</v>
      </c>
      <c r="AR25" s="56">
        <f t="shared" si="37"/>
        <v>39236039.248739906</v>
      </c>
      <c r="AS25" s="14"/>
      <c r="AT25" s="14"/>
      <c r="AU25" s="14"/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8">+S8+S17</f>
        <v>5393033</v>
      </c>
      <c r="T26" s="13">
        <f t="shared" si="38"/>
        <v>5684134</v>
      </c>
      <c r="U26" s="13">
        <f t="shared" si="38"/>
        <v>5928117</v>
      </c>
      <c r="V26" s="13">
        <f t="shared" si="38"/>
        <v>6208567</v>
      </c>
      <c r="W26" s="13">
        <f t="shared" si="38"/>
        <v>6544165</v>
      </c>
      <c r="X26" s="13">
        <f t="shared" si="38"/>
        <v>13368671</v>
      </c>
      <c r="Y26" s="13">
        <f t="shared" si="38"/>
        <v>13718116</v>
      </c>
      <c r="Z26" s="13">
        <f t="shared" si="38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39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0">+AQ8+AQ17</f>
        <v>17081070</v>
      </c>
      <c r="AR26" s="56">
        <f t="shared" si="37"/>
        <v>17619962.654351018</v>
      </c>
      <c r="AS26" s="14"/>
      <c r="AT26" s="14"/>
      <c r="AU26" s="14"/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1">+C28+C29</f>
        <v>12106384</v>
      </c>
      <c r="D27" s="13">
        <f t="shared" si="41"/>
        <v>12543497.021708965</v>
      </c>
      <c r="E27" s="13">
        <f t="shared" si="41"/>
        <v>12760238.538342863</v>
      </c>
      <c r="F27" s="13">
        <f t="shared" si="41"/>
        <v>12707352.635487549</v>
      </c>
      <c r="G27" s="13">
        <f t="shared" si="41"/>
        <v>13316025.994025126</v>
      </c>
      <c r="H27" s="13">
        <f t="shared" si="41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2">+S28+S29</f>
        <v>15598218.000000002</v>
      </c>
      <c r="T27" s="13">
        <f t="shared" si="42"/>
        <v>16422047</v>
      </c>
      <c r="U27" s="13">
        <f t="shared" si="42"/>
        <v>16519975</v>
      </c>
      <c r="V27" s="13">
        <f t="shared" si="42"/>
        <v>17445806</v>
      </c>
      <c r="W27" s="13">
        <f t="shared" si="42"/>
        <v>17918849</v>
      </c>
      <c r="X27" s="13">
        <f t="shared" si="42"/>
        <v>18307095</v>
      </c>
      <c r="Y27" s="13">
        <f t="shared" si="42"/>
        <v>18283415</v>
      </c>
      <c r="Z27" s="13">
        <f t="shared" si="42"/>
        <v>18598452.000000007</v>
      </c>
      <c r="AA27" s="13">
        <f t="shared" si="42"/>
        <v>19034328</v>
      </c>
      <c r="AB27" s="13">
        <f t="shared" si="42"/>
        <v>18231754</v>
      </c>
      <c r="AC27" s="13">
        <f t="shared" si="42"/>
        <v>18107481.464123003</v>
      </c>
      <c r="AD27" s="13">
        <f t="shared" si="42"/>
        <v>18377905</v>
      </c>
      <c r="AE27" s="56">
        <f t="shared" si="42"/>
        <v>18461083</v>
      </c>
      <c r="AF27" s="13">
        <f t="shared" si="42"/>
        <v>18703757</v>
      </c>
      <c r="AG27" s="13">
        <f t="shared" si="42"/>
        <v>18950915</v>
      </c>
      <c r="AH27" s="13">
        <f t="shared" si="42"/>
        <v>19057475.728840005</v>
      </c>
      <c r="AI27" s="13">
        <f t="shared" si="42"/>
        <v>19219482</v>
      </c>
      <c r="AJ27" s="13">
        <f t="shared" si="42"/>
        <v>19785249</v>
      </c>
      <c r="AK27" s="13">
        <f t="shared" si="42"/>
        <v>20204379</v>
      </c>
      <c r="AL27" s="13">
        <f t="shared" ref="AL27:AM27" si="43">+AL28+AL29</f>
        <v>18705715</v>
      </c>
      <c r="AM27" s="13">
        <f t="shared" si="43"/>
        <v>18833198</v>
      </c>
      <c r="AN27" s="13">
        <f t="shared" ref="AN27:AP27" si="44">+AN28+AN29</f>
        <v>18156946</v>
      </c>
      <c r="AO27" s="13">
        <f t="shared" si="44"/>
        <v>17832790</v>
      </c>
      <c r="AP27" s="13">
        <f t="shared" si="44"/>
        <v>17257146.001390051</v>
      </c>
      <c r="AQ27" s="13">
        <f t="shared" ref="AQ27:AR27" si="45">+AQ28+AQ29</f>
        <v>17639496</v>
      </c>
      <c r="AR27" s="56">
        <f t="shared" si="45"/>
        <v>17783292.749669068</v>
      </c>
      <c r="AS27" s="14"/>
      <c r="AT27" s="14"/>
      <c r="AU27" s="14"/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6">+S10+S19</f>
        <v>5728955.15731203</v>
      </c>
      <c r="T28" s="13">
        <f t="shared" si="46"/>
        <v>5953755.6345199998</v>
      </c>
      <c r="U28" s="13">
        <f t="shared" si="46"/>
        <v>5966374.0403500004</v>
      </c>
      <c r="V28" s="13">
        <f t="shared" si="46"/>
        <v>6333605.3875072394</v>
      </c>
      <c r="W28" s="13">
        <f t="shared" si="46"/>
        <v>6421026.3562329244</v>
      </c>
      <c r="X28" s="13">
        <f t="shared" si="46"/>
        <v>6525620.0075415485</v>
      </c>
      <c r="Y28" s="13">
        <f t="shared" si="46"/>
        <v>6537080.4323721929</v>
      </c>
      <c r="Z28" s="13">
        <f t="shared" si="46"/>
        <v>6659944.9509217069</v>
      </c>
      <c r="AA28" s="13">
        <f t="shared" si="46"/>
        <v>6629111</v>
      </c>
      <c r="AB28" s="13">
        <f t="shared" si="46"/>
        <v>6450950.5906045577</v>
      </c>
      <c r="AC28" s="13">
        <f t="shared" si="46"/>
        <v>6311166.8520930093</v>
      </c>
      <c r="AD28" s="13">
        <f t="shared" si="46"/>
        <v>6303540.1942280587</v>
      </c>
      <c r="AE28" s="56">
        <f t="shared" si="46"/>
        <v>6277865.5855846331</v>
      </c>
      <c r="AF28" s="13">
        <f t="shared" si="46"/>
        <v>6390754.3105591703</v>
      </c>
      <c r="AG28" s="13">
        <f t="shared" si="46"/>
        <v>6657119.6606694264</v>
      </c>
      <c r="AH28" s="13">
        <f t="shared" si="46"/>
        <v>6805473.2598400004</v>
      </c>
      <c r="AI28" s="13">
        <f t="shared" ref="AI28:AK29" si="47">+AI10+AI19</f>
        <v>6812690.6412720326</v>
      </c>
      <c r="AJ28" s="13">
        <f t="shared" si="47"/>
        <v>6919055.2839310532</v>
      </c>
      <c r="AK28" s="13">
        <f t="shared" si="47"/>
        <v>7114302.1742218537</v>
      </c>
      <c r="AL28" s="13">
        <f t="shared" ref="AL28:AM29" si="48">+AL10+AL19</f>
        <v>7029575</v>
      </c>
      <c r="AM28" s="13">
        <f t="shared" si="48"/>
        <v>6970899.8639624612</v>
      </c>
      <c r="AN28" s="13">
        <f t="shared" ref="AN28:AP29" si="49">+AN10+AN19</f>
        <v>6790464.2698970018</v>
      </c>
      <c r="AO28" s="13">
        <f t="shared" si="49"/>
        <v>6754708.9245252227</v>
      </c>
      <c r="AP28" s="13">
        <f t="shared" si="49"/>
        <v>6599114.1798579684</v>
      </c>
      <c r="AQ28" s="13">
        <f t="shared" ref="AQ28:AR29" si="50">+AQ10+AQ19</f>
        <v>6687110</v>
      </c>
      <c r="AR28" s="56">
        <f t="shared" si="50"/>
        <v>6808439.2975787343</v>
      </c>
      <c r="AS28" s="14"/>
      <c r="AT28" s="14"/>
      <c r="AU28" s="14"/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1">+S11+S20</f>
        <v>9869262.8426879719</v>
      </c>
      <c r="T29" s="13">
        <f t="shared" si="51"/>
        <v>10468291.36548</v>
      </c>
      <c r="U29" s="13">
        <f t="shared" si="51"/>
        <v>10553600.959650001</v>
      </c>
      <c r="V29" s="13">
        <f t="shared" si="51"/>
        <v>11112200.612492761</v>
      </c>
      <c r="W29" s="13">
        <f t="shared" si="51"/>
        <v>11497822.643767076</v>
      </c>
      <c r="X29" s="13">
        <f t="shared" si="51"/>
        <v>11781474.992458452</v>
      </c>
      <c r="Y29" s="13">
        <f t="shared" si="51"/>
        <v>11746334.567627806</v>
      </c>
      <c r="Z29" s="13">
        <f t="shared" si="51"/>
        <v>11938507.049078301</v>
      </c>
      <c r="AA29" s="13">
        <f t="shared" si="46"/>
        <v>12405217</v>
      </c>
      <c r="AB29" s="13">
        <f t="shared" si="46"/>
        <v>11780803.409395441</v>
      </c>
      <c r="AC29" s="13">
        <f t="shared" si="46"/>
        <v>11796314.612029992</v>
      </c>
      <c r="AD29" s="13">
        <f t="shared" si="46"/>
        <v>12074364.805771941</v>
      </c>
      <c r="AE29" s="56">
        <f t="shared" si="46"/>
        <v>12183217.414415365</v>
      </c>
      <c r="AF29" s="13">
        <f t="shared" si="46"/>
        <v>12313002.68944083</v>
      </c>
      <c r="AG29" s="13">
        <f t="shared" si="46"/>
        <v>12293795.339330573</v>
      </c>
      <c r="AH29" s="13">
        <f t="shared" si="46"/>
        <v>12252002.469000004</v>
      </c>
      <c r="AI29" s="13">
        <f t="shared" si="47"/>
        <v>12406791.358727967</v>
      </c>
      <c r="AJ29" s="13">
        <f t="shared" si="47"/>
        <v>12866193.716068946</v>
      </c>
      <c r="AK29" s="13">
        <f t="shared" si="47"/>
        <v>13090076.825778147</v>
      </c>
      <c r="AL29" s="13">
        <f t="shared" ref="AL29" si="52">+AL11+AL20</f>
        <v>11676140</v>
      </c>
      <c r="AM29" s="13">
        <f t="shared" si="48"/>
        <v>11862298.136037538</v>
      </c>
      <c r="AN29" s="13">
        <f t="shared" ref="AN29:AO29" si="53">+AN11+AN20</f>
        <v>11366481.730102997</v>
      </c>
      <c r="AO29" s="13">
        <f t="shared" si="53"/>
        <v>11078081.075474776</v>
      </c>
      <c r="AP29" s="13">
        <f t="shared" si="49"/>
        <v>10658031.821532082</v>
      </c>
      <c r="AQ29" s="13">
        <f t="shared" ref="AQ29" si="54">+AQ11+AQ20</f>
        <v>10952386</v>
      </c>
      <c r="AR29" s="56">
        <f t="shared" si="50"/>
        <v>10974853.452090334</v>
      </c>
      <c r="AS29" s="14"/>
      <c r="AT29" s="14"/>
      <c r="AU29" s="14"/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5">+F27+F24</f>
        <v>44142698.635487549</v>
      </c>
      <c r="G30" s="16">
        <f t="shared" si="55"/>
        <v>46534714.994025126</v>
      </c>
      <c r="H30" s="16">
        <f t="shared" si="55"/>
        <v>46998230</v>
      </c>
      <c r="I30" s="16">
        <f t="shared" si="55"/>
        <v>46191208.27810131</v>
      </c>
      <c r="J30" s="16">
        <f t="shared" si="55"/>
        <v>46369381.415475644</v>
      </c>
      <c r="K30" s="16">
        <f t="shared" si="55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56">+S27+S24</f>
        <v>46894753</v>
      </c>
      <c r="T30" s="16">
        <f t="shared" si="56"/>
        <v>49101966</v>
      </c>
      <c r="U30" s="16">
        <f t="shared" si="56"/>
        <v>49722560</v>
      </c>
      <c r="V30" s="16">
        <f t="shared" si="56"/>
        <v>51461155</v>
      </c>
      <c r="W30" s="16">
        <f t="shared" si="56"/>
        <v>52698865</v>
      </c>
      <c r="X30" s="16">
        <f t="shared" si="56"/>
        <v>66513785</v>
      </c>
      <c r="Y30" s="16">
        <f t="shared" si="56"/>
        <v>68045446</v>
      </c>
      <c r="Z30" s="16">
        <f t="shared" si="56"/>
        <v>68117195</v>
      </c>
      <c r="AA30" s="16">
        <f t="shared" si="56"/>
        <v>70496346</v>
      </c>
      <c r="AB30" s="16">
        <f t="shared" si="56"/>
        <v>69858611</v>
      </c>
      <c r="AC30" s="16">
        <f t="shared" si="56"/>
        <v>70834718.751183003</v>
      </c>
      <c r="AD30" s="16">
        <f t="shared" si="56"/>
        <v>72023589</v>
      </c>
      <c r="AE30" s="16">
        <f t="shared" si="56"/>
        <v>73003267</v>
      </c>
      <c r="AF30" s="16">
        <f t="shared" si="56"/>
        <v>74122632</v>
      </c>
      <c r="AG30" s="16">
        <f t="shared" si="56"/>
        <v>76781898</v>
      </c>
      <c r="AH30" s="16">
        <f t="shared" si="56"/>
        <v>78240333.728840008</v>
      </c>
      <c r="AI30" s="16">
        <f t="shared" si="56"/>
        <v>78405884</v>
      </c>
      <c r="AJ30" s="16">
        <f t="shared" si="56"/>
        <v>79152044</v>
      </c>
      <c r="AK30" s="16">
        <f t="shared" si="56"/>
        <v>78830373</v>
      </c>
      <c r="AL30" s="16">
        <f t="shared" ref="AL30:AM30" si="57">+AL27+AL24</f>
        <v>76467181</v>
      </c>
      <c r="AM30" s="16">
        <f t="shared" si="57"/>
        <v>75305192</v>
      </c>
      <c r="AN30" s="16">
        <f t="shared" ref="AN30:AP30" si="58">+AN27+AN24</f>
        <v>74097290</v>
      </c>
      <c r="AO30" s="16">
        <f t="shared" si="58"/>
        <v>73959708</v>
      </c>
      <c r="AP30" s="16">
        <f t="shared" si="58"/>
        <v>73623711.137958005</v>
      </c>
      <c r="AQ30" s="16">
        <f t="shared" ref="AQ30:AR30" si="59">+AQ27+AQ24</f>
        <v>73903451</v>
      </c>
      <c r="AR30" s="125">
        <f t="shared" si="59"/>
        <v>74639294.652759999</v>
      </c>
      <c r="AS30" s="15"/>
      <c r="AT30" s="15"/>
      <c r="AU30" s="14"/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  <c r="AR32" s="116" t="s">
        <v>674</v>
      </c>
    </row>
    <row r="33" spans="1:49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  <c r="AR33" s="13">
        <v>5828</v>
      </c>
    </row>
    <row r="34" spans="1:49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  <c r="AR34" s="13">
        <v>77</v>
      </c>
    </row>
    <row r="35" spans="1:49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0">+AA34+AA33</f>
        <v>1475514</v>
      </c>
      <c r="AB35" s="16">
        <f t="shared" si="60"/>
        <v>1480998</v>
      </c>
      <c r="AC35" s="16">
        <f t="shared" si="60"/>
        <v>1586693</v>
      </c>
      <c r="AD35" s="16">
        <f t="shared" si="60"/>
        <v>1615753</v>
      </c>
      <c r="AE35" s="16">
        <f t="shared" si="60"/>
        <v>1632385</v>
      </c>
      <c r="AF35" s="16">
        <f t="shared" si="60"/>
        <v>1671619</v>
      </c>
      <c r="AG35" s="16">
        <f t="shared" si="60"/>
        <v>497781</v>
      </c>
      <c r="AH35" s="16">
        <f t="shared" si="60"/>
        <v>362992</v>
      </c>
      <c r="AI35" s="16">
        <f t="shared" si="60"/>
        <v>296693</v>
      </c>
      <c r="AJ35" s="16">
        <f t="shared" si="60"/>
        <v>189814</v>
      </c>
      <c r="AK35" s="16">
        <f t="shared" si="60"/>
        <v>135100.13509000003</v>
      </c>
      <c r="AL35" s="16">
        <f t="shared" ref="AL35:AN35" si="61">+AL34+AL33</f>
        <v>97982</v>
      </c>
      <c r="AM35" s="16">
        <f t="shared" si="61"/>
        <v>75078</v>
      </c>
      <c r="AN35" s="16">
        <f t="shared" si="61"/>
        <v>54780.1417</v>
      </c>
      <c r="AO35" s="16">
        <f t="shared" ref="AO35:AR35" si="62">+AO34+AO33</f>
        <v>23612</v>
      </c>
      <c r="AP35" s="16">
        <f t="shared" si="62"/>
        <v>19349</v>
      </c>
      <c r="AQ35" s="16">
        <f t="shared" si="62"/>
        <v>7226</v>
      </c>
      <c r="AR35" s="16">
        <f t="shared" si="62"/>
        <v>5905</v>
      </c>
      <c r="AS35" s="15"/>
    </row>
    <row r="36" spans="1:49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</row>
    <row r="37" spans="1:49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3">+AA35+AA30</f>
        <v>71971860</v>
      </c>
      <c r="AB37" s="16">
        <f t="shared" si="63"/>
        <v>71339609</v>
      </c>
      <c r="AC37" s="16">
        <f t="shared" si="63"/>
        <v>72421411.751183003</v>
      </c>
      <c r="AD37" s="16">
        <f t="shared" si="63"/>
        <v>73639342</v>
      </c>
      <c r="AE37" s="16">
        <f t="shared" si="63"/>
        <v>74635652</v>
      </c>
      <c r="AF37" s="16">
        <f t="shared" si="63"/>
        <v>75794251</v>
      </c>
      <c r="AG37" s="16">
        <f t="shared" si="63"/>
        <v>77279679</v>
      </c>
      <c r="AH37" s="16">
        <f t="shared" si="63"/>
        <v>78603325.728840008</v>
      </c>
      <c r="AI37" s="16">
        <f t="shared" si="63"/>
        <v>78702577</v>
      </c>
      <c r="AJ37" s="16">
        <f t="shared" si="63"/>
        <v>79341858</v>
      </c>
      <c r="AK37" s="16">
        <f t="shared" si="63"/>
        <v>78965473.135089993</v>
      </c>
      <c r="AL37" s="16">
        <f t="shared" ref="AL37:AM37" si="64">+AL35+AL30</f>
        <v>76565163</v>
      </c>
      <c r="AM37" s="16">
        <f t="shared" si="64"/>
        <v>75380270</v>
      </c>
      <c r="AN37" s="16">
        <f t="shared" ref="AN37:AR37" si="65">+AN35+AN30</f>
        <v>74152070.1417</v>
      </c>
      <c r="AO37" s="16">
        <f t="shared" si="65"/>
        <v>73983320</v>
      </c>
      <c r="AP37" s="16">
        <f t="shared" si="65"/>
        <v>73643060.137958005</v>
      </c>
      <c r="AQ37" s="16">
        <f t="shared" si="65"/>
        <v>73910677</v>
      </c>
      <c r="AR37" s="16">
        <f t="shared" si="65"/>
        <v>74645199.652759999</v>
      </c>
    </row>
    <row r="38" spans="1:49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  <c r="AR38" s="172"/>
    </row>
    <row r="39" spans="1:49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R39" s="97" t="s">
        <v>673</v>
      </c>
      <c r="AV39" s="15"/>
      <c r="AW39" s="15"/>
    </row>
    <row r="40" spans="1:49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R40" s="13">
        <v>1681762.5274800002</v>
      </c>
      <c r="AS40" s="15"/>
      <c r="AV40" s="15"/>
      <c r="AW40" s="15"/>
    </row>
    <row r="41" spans="1:49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R41" s="13">
        <v>1976510.37995</v>
      </c>
      <c r="AS41" s="15"/>
      <c r="AV41" s="15"/>
      <c r="AW41" s="15"/>
    </row>
    <row r="42" spans="1:49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R42" s="13">
        <v>1012769.3980592245</v>
      </c>
      <c r="AS42" s="15"/>
      <c r="AV42" s="15"/>
      <c r="AW42" s="15"/>
    </row>
    <row r="43" spans="1:49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R43" s="13">
        <v>6183469.4573100014</v>
      </c>
      <c r="AS43" s="15"/>
      <c r="AV43" s="15"/>
      <c r="AW43" s="15"/>
    </row>
    <row r="44" spans="1:49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R44" s="176"/>
      <c r="AS44" s="15"/>
      <c r="AV44" s="15"/>
      <c r="AW44" s="15"/>
    </row>
    <row r="45" spans="1:49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R45" s="176"/>
      <c r="AS45" s="15"/>
      <c r="AV45" s="15"/>
      <c r="AW45" s="15"/>
    </row>
    <row r="46" spans="1:49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R46" s="176"/>
      <c r="AS46" s="15"/>
      <c r="AV46" s="15"/>
      <c r="AW46" s="15"/>
    </row>
    <row r="47" spans="1:49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R47" s="116" t="s">
        <v>674</v>
      </c>
      <c r="AS47" s="15"/>
      <c r="AV47" s="15"/>
      <c r="AW47" s="15"/>
    </row>
    <row r="48" spans="1:49" ht="12.5" thickBot="1">
      <c r="A48" s="90" t="s">
        <v>45</v>
      </c>
      <c r="B48" s="92" t="s">
        <v>102</v>
      </c>
      <c r="C48" s="16">
        <f t="shared" ref="C48:H48" si="66">+C49+C50</f>
        <v>45320166</v>
      </c>
      <c r="D48" s="16">
        <f t="shared" si="66"/>
        <v>45970077.281099997</v>
      </c>
      <c r="E48" s="16">
        <f t="shared" si="66"/>
        <v>47434828.469020002</v>
      </c>
      <c r="F48" s="16">
        <f t="shared" si="66"/>
        <v>47591243.740669996</v>
      </c>
      <c r="G48" s="16">
        <f t="shared" si="66"/>
        <v>48973195.300719999</v>
      </c>
      <c r="H48" s="16">
        <f t="shared" si="66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67">+AA49+AA50</f>
        <v>83583600</v>
      </c>
      <c r="AB48" s="16">
        <f t="shared" si="67"/>
        <v>86254624.791419998</v>
      </c>
      <c r="AC48" s="16">
        <f t="shared" si="67"/>
        <v>85852463</v>
      </c>
      <c r="AD48" s="16">
        <f t="shared" si="67"/>
        <v>81510539.548079997</v>
      </c>
      <c r="AE48" s="16">
        <f t="shared" si="67"/>
        <v>88254606</v>
      </c>
      <c r="AF48" s="16">
        <f t="shared" si="67"/>
        <v>89998487.015480042</v>
      </c>
      <c r="AG48" s="16">
        <f t="shared" si="67"/>
        <v>90250053</v>
      </c>
      <c r="AH48" s="16">
        <f t="shared" si="67"/>
        <v>91447515</v>
      </c>
      <c r="AI48" s="16">
        <f t="shared" si="67"/>
        <v>97304820</v>
      </c>
      <c r="AJ48" s="16">
        <f t="shared" si="67"/>
        <v>96122029</v>
      </c>
      <c r="AK48" s="16">
        <f t="shared" si="67"/>
        <v>97770565</v>
      </c>
      <c r="AL48" s="16">
        <f t="shared" ref="AL48:AM48" si="68">+AL49+AL50</f>
        <v>98038516</v>
      </c>
      <c r="AM48" s="16">
        <f t="shared" si="68"/>
        <v>100875841</v>
      </c>
      <c r="AN48" s="16">
        <f t="shared" ref="AN48" si="69">+AN49+AN50</f>
        <v>100596982.66975999</v>
      </c>
      <c r="AO48" s="16">
        <f>+AO49+AO50</f>
        <v>106176227</v>
      </c>
      <c r="AP48" s="16">
        <f>+AP49+AP50</f>
        <v>107246427.56757</v>
      </c>
      <c r="AQ48" s="16">
        <f>+AQ49+AQ50</f>
        <v>113183861.44433007</v>
      </c>
      <c r="AR48" s="16">
        <f>+AR49+AR50</f>
        <v>116540149</v>
      </c>
      <c r="AS48" s="15"/>
      <c r="AV48" s="15"/>
      <c r="AW48" s="15"/>
    </row>
    <row r="49" spans="1:49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R49" s="13">
        <v>83428759</v>
      </c>
      <c r="AS49" s="15"/>
      <c r="AV49" s="15"/>
      <c r="AW49" s="15"/>
    </row>
    <row r="50" spans="1:49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R50" s="13">
        <v>33111390</v>
      </c>
      <c r="AS50" s="15"/>
      <c r="AV50" s="15"/>
      <c r="AW50" s="15"/>
    </row>
    <row r="51" spans="1:49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R51" s="37"/>
      <c r="AS51" s="15"/>
      <c r="AV51" s="15"/>
      <c r="AW51" s="15"/>
    </row>
    <row r="52" spans="1:49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R52" s="97" t="s">
        <v>674</v>
      </c>
      <c r="AS52" s="15"/>
      <c r="AV52" s="15"/>
      <c r="AW52" s="15"/>
    </row>
    <row r="53" spans="1:49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0">+AD54+AD55+AD56</f>
        <v>8753148.4785000011</v>
      </c>
      <c r="AE53" s="16">
        <f t="shared" si="70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1">+AJ54+AJ55+AJ56</f>
        <v>6786965.20145032</v>
      </c>
      <c r="AK53" s="16">
        <f t="shared" si="71"/>
        <v>6398300</v>
      </c>
      <c r="AL53" s="16">
        <f t="shared" ref="AL53:AN53" si="72">+AL54+AL55+AL56</f>
        <v>6429693.4630399998</v>
      </c>
      <c r="AM53" s="16">
        <f t="shared" si="72"/>
        <v>6824918.2174859699</v>
      </c>
      <c r="AN53" s="16">
        <f t="shared" si="72"/>
        <v>7233708.6760000009</v>
      </c>
      <c r="AO53" s="16">
        <f t="shared" ref="AO53:AR53" si="73">+AO54+AO55+AO56</f>
        <v>7416934.2426129999</v>
      </c>
      <c r="AP53" s="16">
        <f t="shared" si="73"/>
        <v>8069379.9509820808</v>
      </c>
      <c r="AQ53" s="16">
        <f t="shared" si="73"/>
        <v>8869377.0800660588</v>
      </c>
      <c r="AR53" s="16">
        <f t="shared" si="73"/>
        <v>9581085.620000001</v>
      </c>
      <c r="AS53" s="15"/>
      <c r="AV53" s="15"/>
      <c r="AW53" s="15"/>
    </row>
    <row r="54" spans="1:49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5"/>
      <c r="AV54" s="15"/>
      <c r="AW54" s="15"/>
    </row>
    <row r="55" spans="1:49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R55" s="13">
        <v>6385796</v>
      </c>
      <c r="AS55" s="15"/>
    </row>
    <row r="56" spans="1:49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  <c r="AR56" s="13">
        <v>3195289.62</v>
      </c>
    </row>
    <row r="57" spans="1:49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9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  <c r="AR58" s="168"/>
    </row>
    <row r="59" spans="1:49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  <c r="AR59" s="15"/>
    </row>
    <row r="60" spans="1:49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9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  <c r="AR61" s="15"/>
    </row>
    <row r="62" spans="1:49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49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49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6"/>
  <sheetViews>
    <sheetView zoomScaleNormal="100" workbookViewId="0">
      <pane xSplit="2" ySplit="3" topLeftCell="AB4" activePane="bottomRight" state="frozenSplit"/>
      <selection pane="topRight" activeCell="C1" sqref="C1"/>
      <selection pane="bottomLeft" activeCell="A2" sqref="A2"/>
      <selection pane="bottomRight" activeCell="B2" sqref="B2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83203125" style="99" customWidth="1"/>
    <col min="12" max="16" width="9.83203125" style="99" customWidth="1" collapsed="1"/>
    <col min="17" max="24" width="11.08203125" style="99" customWidth="1" collapsed="1"/>
    <col min="25" max="29" width="10.83203125" style="99" customWidth="1"/>
    <col min="30" max="254" width="8.75" style="99"/>
    <col min="255" max="255" width="38.58203125" style="99" customWidth="1"/>
    <col min="256" max="256" width="41.08203125" style="99" customWidth="1"/>
    <col min="257" max="257" width="14.75" style="99" customWidth="1"/>
    <col min="258" max="265" width="11.08203125" style="99" customWidth="1"/>
    <col min="266" max="266" width="8.75" style="99" customWidth="1"/>
    <col min="267" max="510" width="8.75" style="99"/>
    <col min="511" max="511" width="38.58203125" style="99" customWidth="1"/>
    <col min="512" max="512" width="41.08203125" style="99" customWidth="1"/>
    <col min="513" max="513" width="14.75" style="99" customWidth="1"/>
    <col min="514" max="521" width="11.08203125" style="99" customWidth="1"/>
    <col min="522" max="522" width="8.75" style="99" customWidth="1"/>
    <col min="523" max="766" width="8.75" style="99"/>
    <col min="767" max="767" width="38.58203125" style="99" customWidth="1"/>
    <col min="768" max="768" width="41.08203125" style="99" customWidth="1"/>
    <col min="769" max="769" width="14.75" style="99" customWidth="1"/>
    <col min="770" max="777" width="11.08203125" style="99" customWidth="1"/>
    <col min="778" max="778" width="8.75" style="99" customWidth="1"/>
    <col min="779" max="1022" width="8.75" style="99"/>
    <col min="1023" max="1023" width="38.58203125" style="99" customWidth="1"/>
    <col min="1024" max="1024" width="41.08203125" style="99" customWidth="1"/>
    <col min="1025" max="1025" width="14.75" style="99" customWidth="1"/>
    <col min="1026" max="1033" width="11.08203125" style="99" customWidth="1"/>
    <col min="1034" max="1034" width="8.75" style="99" customWidth="1"/>
    <col min="1035" max="1278" width="8.75" style="99"/>
    <col min="1279" max="1279" width="38.58203125" style="99" customWidth="1"/>
    <col min="1280" max="1280" width="41.08203125" style="99" customWidth="1"/>
    <col min="1281" max="1281" width="14.75" style="99" customWidth="1"/>
    <col min="1282" max="1289" width="11.08203125" style="99" customWidth="1"/>
    <col min="1290" max="1290" width="8.75" style="99" customWidth="1"/>
    <col min="1291" max="1534" width="8.75" style="99"/>
    <col min="1535" max="1535" width="38.58203125" style="99" customWidth="1"/>
    <col min="1536" max="1536" width="41.08203125" style="99" customWidth="1"/>
    <col min="1537" max="1537" width="14.75" style="99" customWidth="1"/>
    <col min="1538" max="1545" width="11.08203125" style="99" customWidth="1"/>
    <col min="1546" max="1546" width="8.75" style="99" customWidth="1"/>
    <col min="1547" max="1790" width="8.75" style="99"/>
    <col min="1791" max="1791" width="38.58203125" style="99" customWidth="1"/>
    <col min="1792" max="1792" width="41.08203125" style="99" customWidth="1"/>
    <col min="1793" max="1793" width="14.75" style="99" customWidth="1"/>
    <col min="1794" max="1801" width="11.08203125" style="99" customWidth="1"/>
    <col min="1802" max="1802" width="8.75" style="99" customWidth="1"/>
    <col min="1803" max="2046" width="8.75" style="99"/>
    <col min="2047" max="2047" width="38.58203125" style="99" customWidth="1"/>
    <col min="2048" max="2048" width="41.08203125" style="99" customWidth="1"/>
    <col min="2049" max="2049" width="14.75" style="99" customWidth="1"/>
    <col min="2050" max="2057" width="11.08203125" style="99" customWidth="1"/>
    <col min="2058" max="2058" width="8.75" style="99" customWidth="1"/>
    <col min="2059" max="2302" width="8.75" style="99"/>
    <col min="2303" max="2303" width="38.58203125" style="99" customWidth="1"/>
    <col min="2304" max="2304" width="41.08203125" style="99" customWidth="1"/>
    <col min="2305" max="2305" width="14.75" style="99" customWidth="1"/>
    <col min="2306" max="2313" width="11.08203125" style="99" customWidth="1"/>
    <col min="2314" max="2314" width="8.75" style="99" customWidth="1"/>
    <col min="2315" max="2558" width="8.75" style="99"/>
    <col min="2559" max="2559" width="38.58203125" style="99" customWidth="1"/>
    <col min="2560" max="2560" width="41.08203125" style="99" customWidth="1"/>
    <col min="2561" max="2561" width="14.75" style="99" customWidth="1"/>
    <col min="2562" max="2569" width="11.08203125" style="99" customWidth="1"/>
    <col min="2570" max="2570" width="8.75" style="99" customWidth="1"/>
    <col min="2571" max="2814" width="8.75" style="99"/>
    <col min="2815" max="2815" width="38.58203125" style="99" customWidth="1"/>
    <col min="2816" max="2816" width="41.08203125" style="99" customWidth="1"/>
    <col min="2817" max="2817" width="14.75" style="99" customWidth="1"/>
    <col min="2818" max="2825" width="11.08203125" style="99" customWidth="1"/>
    <col min="2826" max="2826" width="8.75" style="99" customWidth="1"/>
    <col min="2827" max="3070" width="8.75" style="99"/>
    <col min="3071" max="3071" width="38.58203125" style="99" customWidth="1"/>
    <col min="3072" max="3072" width="41.08203125" style="99" customWidth="1"/>
    <col min="3073" max="3073" width="14.75" style="99" customWidth="1"/>
    <col min="3074" max="3081" width="11.08203125" style="99" customWidth="1"/>
    <col min="3082" max="3082" width="8.75" style="99" customWidth="1"/>
    <col min="3083" max="3326" width="8.75" style="99"/>
    <col min="3327" max="3327" width="38.58203125" style="99" customWidth="1"/>
    <col min="3328" max="3328" width="41.08203125" style="99" customWidth="1"/>
    <col min="3329" max="3329" width="14.75" style="99" customWidth="1"/>
    <col min="3330" max="3337" width="11.08203125" style="99" customWidth="1"/>
    <col min="3338" max="3338" width="8.75" style="99" customWidth="1"/>
    <col min="3339" max="3582" width="8.75" style="99"/>
    <col min="3583" max="3583" width="38.58203125" style="99" customWidth="1"/>
    <col min="3584" max="3584" width="41.08203125" style="99" customWidth="1"/>
    <col min="3585" max="3585" width="14.75" style="99" customWidth="1"/>
    <col min="3586" max="3593" width="11.08203125" style="99" customWidth="1"/>
    <col min="3594" max="3594" width="8.75" style="99" customWidth="1"/>
    <col min="3595" max="3838" width="8.75" style="99"/>
    <col min="3839" max="3839" width="38.58203125" style="99" customWidth="1"/>
    <col min="3840" max="3840" width="41.08203125" style="99" customWidth="1"/>
    <col min="3841" max="3841" width="14.75" style="99" customWidth="1"/>
    <col min="3842" max="3849" width="11.08203125" style="99" customWidth="1"/>
    <col min="3850" max="3850" width="8.75" style="99" customWidth="1"/>
    <col min="3851" max="4094" width="8.75" style="99"/>
    <col min="4095" max="4095" width="38.58203125" style="99" customWidth="1"/>
    <col min="4096" max="4096" width="41.08203125" style="99" customWidth="1"/>
    <col min="4097" max="4097" width="14.75" style="99" customWidth="1"/>
    <col min="4098" max="4105" width="11.08203125" style="99" customWidth="1"/>
    <col min="4106" max="4106" width="8.75" style="99" customWidth="1"/>
    <col min="4107" max="4350" width="8.75" style="99"/>
    <col min="4351" max="4351" width="38.58203125" style="99" customWidth="1"/>
    <col min="4352" max="4352" width="41.08203125" style="99" customWidth="1"/>
    <col min="4353" max="4353" width="14.75" style="99" customWidth="1"/>
    <col min="4354" max="4361" width="11.08203125" style="99" customWidth="1"/>
    <col min="4362" max="4362" width="8.75" style="99" customWidth="1"/>
    <col min="4363" max="4606" width="8.75" style="99"/>
    <col min="4607" max="4607" width="38.58203125" style="99" customWidth="1"/>
    <col min="4608" max="4608" width="41.08203125" style="99" customWidth="1"/>
    <col min="4609" max="4609" width="14.75" style="99" customWidth="1"/>
    <col min="4610" max="4617" width="11.08203125" style="99" customWidth="1"/>
    <col min="4618" max="4618" width="8.75" style="99" customWidth="1"/>
    <col min="4619" max="4862" width="8.75" style="99"/>
    <col min="4863" max="4863" width="38.58203125" style="99" customWidth="1"/>
    <col min="4864" max="4864" width="41.08203125" style="99" customWidth="1"/>
    <col min="4865" max="4865" width="14.75" style="99" customWidth="1"/>
    <col min="4866" max="4873" width="11.08203125" style="99" customWidth="1"/>
    <col min="4874" max="4874" width="8.75" style="99" customWidth="1"/>
    <col min="4875" max="5118" width="8.75" style="99"/>
    <col min="5119" max="5119" width="38.58203125" style="99" customWidth="1"/>
    <col min="5120" max="5120" width="41.08203125" style="99" customWidth="1"/>
    <col min="5121" max="5121" width="14.75" style="99" customWidth="1"/>
    <col min="5122" max="5129" width="11.08203125" style="99" customWidth="1"/>
    <col min="5130" max="5130" width="8.75" style="99" customWidth="1"/>
    <col min="5131" max="5374" width="8.75" style="99"/>
    <col min="5375" max="5375" width="38.58203125" style="99" customWidth="1"/>
    <col min="5376" max="5376" width="41.08203125" style="99" customWidth="1"/>
    <col min="5377" max="5377" width="14.75" style="99" customWidth="1"/>
    <col min="5378" max="5385" width="11.08203125" style="99" customWidth="1"/>
    <col min="5386" max="5386" width="8.75" style="99" customWidth="1"/>
    <col min="5387" max="5630" width="8.75" style="99"/>
    <col min="5631" max="5631" width="38.58203125" style="99" customWidth="1"/>
    <col min="5632" max="5632" width="41.08203125" style="99" customWidth="1"/>
    <col min="5633" max="5633" width="14.75" style="99" customWidth="1"/>
    <col min="5634" max="5641" width="11.08203125" style="99" customWidth="1"/>
    <col min="5642" max="5642" width="8.75" style="99" customWidth="1"/>
    <col min="5643" max="5886" width="8.75" style="99"/>
    <col min="5887" max="5887" width="38.58203125" style="99" customWidth="1"/>
    <col min="5888" max="5888" width="41.08203125" style="99" customWidth="1"/>
    <col min="5889" max="5889" width="14.75" style="99" customWidth="1"/>
    <col min="5890" max="5897" width="11.08203125" style="99" customWidth="1"/>
    <col min="5898" max="5898" width="8.75" style="99" customWidth="1"/>
    <col min="5899" max="6142" width="8.75" style="99"/>
    <col min="6143" max="6143" width="38.58203125" style="99" customWidth="1"/>
    <col min="6144" max="6144" width="41.08203125" style="99" customWidth="1"/>
    <col min="6145" max="6145" width="14.75" style="99" customWidth="1"/>
    <col min="6146" max="6153" width="11.08203125" style="99" customWidth="1"/>
    <col min="6154" max="6154" width="8.75" style="99" customWidth="1"/>
    <col min="6155" max="6398" width="8.75" style="99"/>
    <col min="6399" max="6399" width="38.58203125" style="99" customWidth="1"/>
    <col min="6400" max="6400" width="41.08203125" style="99" customWidth="1"/>
    <col min="6401" max="6401" width="14.75" style="99" customWidth="1"/>
    <col min="6402" max="6409" width="11.08203125" style="99" customWidth="1"/>
    <col min="6410" max="6410" width="8.75" style="99" customWidth="1"/>
    <col min="6411" max="6654" width="8.75" style="99"/>
    <col min="6655" max="6655" width="38.58203125" style="99" customWidth="1"/>
    <col min="6656" max="6656" width="41.08203125" style="99" customWidth="1"/>
    <col min="6657" max="6657" width="14.75" style="99" customWidth="1"/>
    <col min="6658" max="6665" width="11.08203125" style="99" customWidth="1"/>
    <col min="6666" max="6666" width="8.75" style="99" customWidth="1"/>
    <col min="6667" max="6910" width="8.75" style="99"/>
    <col min="6911" max="6911" width="38.58203125" style="99" customWidth="1"/>
    <col min="6912" max="6912" width="41.08203125" style="99" customWidth="1"/>
    <col min="6913" max="6913" width="14.75" style="99" customWidth="1"/>
    <col min="6914" max="6921" width="11.08203125" style="99" customWidth="1"/>
    <col min="6922" max="6922" width="8.75" style="99" customWidth="1"/>
    <col min="6923" max="7166" width="8.75" style="99"/>
    <col min="7167" max="7167" width="38.58203125" style="99" customWidth="1"/>
    <col min="7168" max="7168" width="41.08203125" style="99" customWidth="1"/>
    <col min="7169" max="7169" width="14.75" style="99" customWidth="1"/>
    <col min="7170" max="7177" width="11.08203125" style="99" customWidth="1"/>
    <col min="7178" max="7178" width="8.75" style="99" customWidth="1"/>
    <col min="7179" max="7422" width="8.75" style="99"/>
    <col min="7423" max="7423" width="38.58203125" style="99" customWidth="1"/>
    <col min="7424" max="7424" width="41.08203125" style="99" customWidth="1"/>
    <col min="7425" max="7425" width="14.75" style="99" customWidth="1"/>
    <col min="7426" max="7433" width="11.08203125" style="99" customWidth="1"/>
    <col min="7434" max="7434" width="8.75" style="99" customWidth="1"/>
    <col min="7435" max="7678" width="8.75" style="99"/>
    <col min="7679" max="7679" width="38.58203125" style="99" customWidth="1"/>
    <col min="7680" max="7680" width="41.08203125" style="99" customWidth="1"/>
    <col min="7681" max="7681" width="14.75" style="99" customWidth="1"/>
    <col min="7682" max="7689" width="11.08203125" style="99" customWidth="1"/>
    <col min="7690" max="7690" width="8.75" style="99" customWidth="1"/>
    <col min="7691" max="7934" width="8.75" style="99"/>
    <col min="7935" max="7935" width="38.58203125" style="99" customWidth="1"/>
    <col min="7936" max="7936" width="41.08203125" style="99" customWidth="1"/>
    <col min="7937" max="7937" width="14.75" style="99" customWidth="1"/>
    <col min="7938" max="7945" width="11.08203125" style="99" customWidth="1"/>
    <col min="7946" max="7946" width="8.75" style="99" customWidth="1"/>
    <col min="7947" max="8190" width="8.75" style="99"/>
    <col min="8191" max="8191" width="38.58203125" style="99" customWidth="1"/>
    <col min="8192" max="8192" width="41.08203125" style="99" customWidth="1"/>
    <col min="8193" max="8193" width="14.75" style="99" customWidth="1"/>
    <col min="8194" max="8201" width="11.08203125" style="99" customWidth="1"/>
    <col min="8202" max="8202" width="8.75" style="99" customWidth="1"/>
    <col min="8203" max="8446" width="8.75" style="99"/>
    <col min="8447" max="8447" width="38.58203125" style="99" customWidth="1"/>
    <col min="8448" max="8448" width="41.08203125" style="99" customWidth="1"/>
    <col min="8449" max="8449" width="14.75" style="99" customWidth="1"/>
    <col min="8450" max="8457" width="11.08203125" style="99" customWidth="1"/>
    <col min="8458" max="8458" width="8.75" style="99" customWidth="1"/>
    <col min="8459" max="8702" width="8.75" style="99"/>
    <col min="8703" max="8703" width="38.58203125" style="99" customWidth="1"/>
    <col min="8704" max="8704" width="41.08203125" style="99" customWidth="1"/>
    <col min="8705" max="8705" width="14.75" style="99" customWidth="1"/>
    <col min="8706" max="8713" width="11.08203125" style="99" customWidth="1"/>
    <col min="8714" max="8714" width="8.75" style="99" customWidth="1"/>
    <col min="8715" max="8958" width="8.75" style="99"/>
    <col min="8959" max="8959" width="38.58203125" style="99" customWidth="1"/>
    <col min="8960" max="8960" width="41.08203125" style="99" customWidth="1"/>
    <col min="8961" max="8961" width="14.75" style="99" customWidth="1"/>
    <col min="8962" max="8969" width="11.08203125" style="99" customWidth="1"/>
    <col min="8970" max="8970" width="8.75" style="99" customWidth="1"/>
    <col min="8971" max="9214" width="8.75" style="99"/>
    <col min="9215" max="9215" width="38.58203125" style="99" customWidth="1"/>
    <col min="9216" max="9216" width="41.08203125" style="99" customWidth="1"/>
    <col min="9217" max="9217" width="14.75" style="99" customWidth="1"/>
    <col min="9218" max="9225" width="11.08203125" style="99" customWidth="1"/>
    <col min="9226" max="9226" width="8.75" style="99" customWidth="1"/>
    <col min="9227" max="9470" width="8.75" style="99"/>
    <col min="9471" max="9471" width="38.58203125" style="99" customWidth="1"/>
    <col min="9472" max="9472" width="41.08203125" style="99" customWidth="1"/>
    <col min="9473" max="9473" width="14.75" style="99" customWidth="1"/>
    <col min="9474" max="9481" width="11.08203125" style="99" customWidth="1"/>
    <col min="9482" max="9482" width="8.75" style="99" customWidth="1"/>
    <col min="9483" max="9726" width="8.75" style="99"/>
    <col min="9727" max="9727" width="38.58203125" style="99" customWidth="1"/>
    <col min="9728" max="9728" width="41.08203125" style="99" customWidth="1"/>
    <col min="9729" max="9729" width="14.75" style="99" customWidth="1"/>
    <col min="9730" max="9737" width="11.08203125" style="99" customWidth="1"/>
    <col min="9738" max="9738" width="8.75" style="99" customWidth="1"/>
    <col min="9739" max="9982" width="8.75" style="99"/>
    <col min="9983" max="9983" width="38.58203125" style="99" customWidth="1"/>
    <col min="9984" max="9984" width="41.08203125" style="99" customWidth="1"/>
    <col min="9985" max="9985" width="14.75" style="99" customWidth="1"/>
    <col min="9986" max="9993" width="11.08203125" style="99" customWidth="1"/>
    <col min="9994" max="9994" width="8.75" style="99" customWidth="1"/>
    <col min="9995" max="10238" width="8.75" style="99"/>
    <col min="10239" max="10239" width="38.58203125" style="99" customWidth="1"/>
    <col min="10240" max="10240" width="41.08203125" style="99" customWidth="1"/>
    <col min="10241" max="10241" width="14.75" style="99" customWidth="1"/>
    <col min="10242" max="10249" width="11.08203125" style="99" customWidth="1"/>
    <col min="10250" max="10250" width="8.75" style="99" customWidth="1"/>
    <col min="10251" max="10494" width="8.75" style="99"/>
    <col min="10495" max="10495" width="38.58203125" style="99" customWidth="1"/>
    <col min="10496" max="10496" width="41.08203125" style="99" customWidth="1"/>
    <col min="10497" max="10497" width="14.75" style="99" customWidth="1"/>
    <col min="10498" max="10505" width="11.08203125" style="99" customWidth="1"/>
    <col min="10506" max="10506" width="8.75" style="99" customWidth="1"/>
    <col min="10507" max="10750" width="8.75" style="99"/>
    <col min="10751" max="10751" width="38.58203125" style="99" customWidth="1"/>
    <col min="10752" max="10752" width="41.08203125" style="99" customWidth="1"/>
    <col min="10753" max="10753" width="14.75" style="99" customWidth="1"/>
    <col min="10754" max="10761" width="11.08203125" style="99" customWidth="1"/>
    <col min="10762" max="10762" width="8.75" style="99" customWidth="1"/>
    <col min="10763" max="11006" width="8.75" style="99"/>
    <col min="11007" max="11007" width="38.58203125" style="99" customWidth="1"/>
    <col min="11008" max="11008" width="41.08203125" style="99" customWidth="1"/>
    <col min="11009" max="11009" width="14.75" style="99" customWidth="1"/>
    <col min="11010" max="11017" width="11.08203125" style="99" customWidth="1"/>
    <col min="11018" max="11018" width="8.75" style="99" customWidth="1"/>
    <col min="11019" max="11262" width="8.75" style="99"/>
    <col min="11263" max="11263" width="38.58203125" style="99" customWidth="1"/>
    <col min="11264" max="11264" width="41.08203125" style="99" customWidth="1"/>
    <col min="11265" max="11265" width="14.75" style="99" customWidth="1"/>
    <col min="11266" max="11273" width="11.08203125" style="99" customWidth="1"/>
    <col min="11274" max="11274" width="8.75" style="99" customWidth="1"/>
    <col min="11275" max="11518" width="8.75" style="99"/>
    <col min="11519" max="11519" width="38.58203125" style="99" customWidth="1"/>
    <col min="11520" max="11520" width="41.08203125" style="99" customWidth="1"/>
    <col min="11521" max="11521" width="14.75" style="99" customWidth="1"/>
    <col min="11522" max="11529" width="11.08203125" style="99" customWidth="1"/>
    <col min="11530" max="11530" width="8.75" style="99" customWidth="1"/>
    <col min="11531" max="11774" width="8.75" style="99"/>
    <col min="11775" max="11775" width="38.58203125" style="99" customWidth="1"/>
    <col min="11776" max="11776" width="41.08203125" style="99" customWidth="1"/>
    <col min="11777" max="11777" width="14.75" style="99" customWidth="1"/>
    <col min="11778" max="11785" width="11.08203125" style="99" customWidth="1"/>
    <col min="11786" max="11786" width="8.75" style="99" customWidth="1"/>
    <col min="11787" max="12030" width="8.75" style="99"/>
    <col min="12031" max="12031" width="38.58203125" style="99" customWidth="1"/>
    <col min="12032" max="12032" width="41.08203125" style="99" customWidth="1"/>
    <col min="12033" max="12033" width="14.75" style="99" customWidth="1"/>
    <col min="12034" max="12041" width="11.08203125" style="99" customWidth="1"/>
    <col min="12042" max="12042" width="8.75" style="99" customWidth="1"/>
    <col min="12043" max="12286" width="8.75" style="99"/>
    <col min="12287" max="12287" width="38.58203125" style="99" customWidth="1"/>
    <col min="12288" max="12288" width="41.08203125" style="99" customWidth="1"/>
    <col min="12289" max="12289" width="14.75" style="99" customWidth="1"/>
    <col min="12290" max="12297" width="11.08203125" style="99" customWidth="1"/>
    <col min="12298" max="12298" width="8.75" style="99" customWidth="1"/>
    <col min="12299" max="12542" width="8.75" style="99"/>
    <col min="12543" max="12543" width="38.58203125" style="99" customWidth="1"/>
    <col min="12544" max="12544" width="41.08203125" style="99" customWidth="1"/>
    <col min="12545" max="12545" width="14.75" style="99" customWidth="1"/>
    <col min="12546" max="12553" width="11.08203125" style="99" customWidth="1"/>
    <col min="12554" max="12554" width="8.75" style="99" customWidth="1"/>
    <col min="12555" max="12798" width="8.75" style="99"/>
    <col min="12799" max="12799" width="38.58203125" style="99" customWidth="1"/>
    <col min="12800" max="12800" width="41.08203125" style="99" customWidth="1"/>
    <col min="12801" max="12801" width="14.75" style="99" customWidth="1"/>
    <col min="12802" max="12809" width="11.08203125" style="99" customWidth="1"/>
    <col min="12810" max="12810" width="8.75" style="99" customWidth="1"/>
    <col min="12811" max="13054" width="8.75" style="99"/>
    <col min="13055" max="13055" width="38.58203125" style="99" customWidth="1"/>
    <col min="13056" max="13056" width="41.08203125" style="99" customWidth="1"/>
    <col min="13057" max="13057" width="14.75" style="99" customWidth="1"/>
    <col min="13058" max="13065" width="11.08203125" style="99" customWidth="1"/>
    <col min="13066" max="13066" width="8.75" style="99" customWidth="1"/>
    <col min="13067" max="13310" width="8.75" style="99"/>
    <col min="13311" max="13311" width="38.58203125" style="99" customWidth="1"/>
    <col min="13312" max="13312" width="41.08203125" style="99" customWidth="1"/>
    <col min="13313" max="13313" width="14.75" style="99" customWidth="1"/>
    <col min="13314" max="13321" width="11.08203125" style="99" customWidth="1"/>
    <col min="13322" max="13322" width="8.75" style="99" customWidth="1"/>
    <col min="13323" max="13566" width="8.75" style="99"/>
    <col min="13567" max="13567" width="38.58203125" style="99" customWidth="1"/>
    <col min="13568" max="13568" width="41.08203125" style="99" customWidth="1"/>
    <col min="13569" max="13569" width="14.75" style="99" customWidth="1"/>
    <col min="13570" max="13577" width="11.08203125" style="99" customWidth="1"/>
    <col min="13578" max="13578" width="8.75" style="99" customWidth="1"/>
    <col min="13579" max="13822" width="8.75" style="99"/>
    <col min="13823" max="13823" width="38.58203125" style="99" customWidth="1"/>
    <col min="13824" max="13824" width="41.08203125" style="99" customWidth="1"/>
    <col min="13825" max="13825" width="14.75" style="99" customWidth="1"/>
    <col min="13826" max="13833" width="11.08203125" style="99" customWidth="1"/>
    <col min="13834" max="13834" width="8.75" style="99" customWidth="1"/>
    <col min="13835" max="14078" width="8.75" style="99"/>
    <col min="14079" max="14079" width="38.58203125" style="99" customWidth="1"/>
    <col min="14080" max="14080" width="41.08203125" style="99" customWidth="1"/>
    <col min="14081" max="14081" width="14.75" style="99" customWidth="1"/>
    <col min="14082" max="14089" width="11.08203125" style="99" customWidth="1"/>
    <col min="14090" max="14090" width="8.75" style="99" customWidth="1"/>
    <col min="14091" max="14334" width="8.75" style="99"/>
    <col min="14335" max="14335" width="38.58203125" style="99" customWidth="1"/>
    <col min="14336" max="14336" width="41.08203125" style="99" customWidth="1"/>
    <col min="14337" max="14337" width="14.75" style="99" customWidth="1"/>
    <col min="14338" max="14345" width="11.08203125" style="99" customWidth="1"/>
    <col min="14346" max="14346" width="8.75" style="99" customWidth="1"/>
    <col min="14347" max="14590" width="8.75" style="99"/>
    <col min="14591" max="14591" width="38.58203125" style="99" customWidth="1"/>
    <col min="14592" max="14592" width="41.08203125" style="99" customWidth="1"/>
    <col min="14593" max="14593" width="14.75" style="99" customWidth="1"/>
    <col min="14594" max="14601" width="11.08203125" style="99" customWidth="1"/>
    <col min="14602" max="14602" width="8.75" style="99" customWidth="1"/>
    <col min="14603" max="14846" width="8.75" style="99"/>
    <col min="14847" max="14847" width="38.58203125" style="99" customWidth="1"/>
    <col min="14848" max="14848" width="41.08203125" style="99" customWidth="1"/>
    <col min="14849" max="14849" width="14.75" style="99" customWidth="1"/>
    <col min="14850" max="14857" width="11.08203125" style="99" customWidth="1"/>
    <col min="14858" max="14858" width="8.75" style="99" customWidth="1"/>
    <col min="14859" max="15102" width="8.75" style="99"/>
    <col min="15103" max="15103" width="38.58203125" style="99" customWidth="1"/>
    <col min="15104" max="15104" width="41.08203125" style="99" customWidth="1"/>
    <col min="15105" max="15105" width="14.75" style="99" customWidth="1"/>
    <col min="15106" max="15113" width="11.08203125" style="99" customWidth="1"/>
    <col min="15114" max="15114" width="8.75" style="99" customWidth="1"/>
    <col min="15115" max="15358" width="8.75" style="99"/>
    <col min="15359" max="15359" width="38.58203125" style="99" customWidth="1"/>
    <col min="15360" max="15360" width="41.08203125" style="99" customWidth="1"/>
    <col min="15361" max="15361" width="14.75" style="99" customWidth="1"/>
    <col min="15362" max="15369" width="11.08203125" style="99" customWidth="1"/>
    <col min="15370" max="15370" width="8.75" style="99" customWidth="1"/>
    <col min="15371" max="15614" width="8.75" style="99"/>
    <col min="15615" max="15615" width="38.58203125" style="99" customWidth="1"/>
    <col min="15616" max="15616" width="41.08203125" style="99" customWidth="1"/>
    <col min="15617" max="15617" width="14.75" style="99" customWidth="1"/>
    <col min="15618" max="15625" width="11.08203125" style="99" customWidth="1"/>
    <col min="15626" max="15626" width="8.75" style="99" customWidth="1"/>
    <col min="15627" max="15870" width="8.75" style="99"/>
    <col min="15871" max="15871" width="38.58203125" style="99" customWidth="1"/>
    <col min="15872" max="15872" width="41.08203125" style="99" customWidth="1"/>
    <col min="15873" max="15873" width="14.75" style="99" customWidth="1"/>
    <col min="15874" max="15881" width="11.08203125" style="99" customWidth="1"/>
    <col min="15882" max="15882" width="8.75" style="99" customWidth="1"/>
    <col min="15883" max="16126" width="8.75" style="99"/>
    <col min="16127" max="16127" width="38.58203125" style="99" customWidth="1"/>
    <col min="16128" max="16128" width="41.08203125" style="99" customWidth="1"/>
    <col min="16129" max="16129" width="14.75" style="99" customWidth="1"/>
    <col min="16130" max="16137" width="11.08203125" style="99" customWidth="1"/>
    <col min="16138" max="16138" width="8.75" style="99" customWidth="1"/>
    <col min="16139" max="16384" width="8.75" style="99"/>
  </cols>
  <sheetData>
    <row r="1" spans="1:33">
      <c r="A1" s="135" t="s">
        <v>424</v>
      </c>
    </row>
    <row r="2" spans="1:33">
      <c r="A2" s="135" t="s">
        <v>425</v>
      </c>
    </row>
    <row r="3" spans="1:33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  <c r="AC3" s="137" t="s">
        <v>674</v>
      </c>
    </row>
    <row r="4" spans="1:33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C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C4" s="153">
        <f t="shared" si="1"/>
        <v>77226715</v>
      </c>
      <c r="AD4" s="146"/>
      <c r="AG4" s="146"/>
    </row>
    <row r="5" spans="1:33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C5" s="154">
        <v>3483398</v>
      </c>
      <c r="AD5" s="146"/>
      <c r="AG5" s="146"/>
    </row>
    <row r="6" spans="1:33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C6" s="154">
        <v>73743317</v>
      </c>
      <c r="AD6" s="146"/>
      <c r="AG6" s="146"/>
    </row>
    <row r="7" spans="1:33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C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C7" s="155">
        <f t="shared" si="3"/>
        <v>-2587420</v>
      </c>
      <c r="AD7" s="146"/>
      <c r="AG7" s="146"/>
    </row>
    <row r="8" spans="1:33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C8" s="156">
        <v>-1864879</v>
      </c>
      <c r="AD8" s="146"/>
      <c r="AG8" s="146"/>
    </row>
    <row r="9" spans="1:33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C9" s="156">
        <v>-722541</v>
      </c>
      <c r="AD9" s="146"/>
      <c r="AG9" s="146"/>
    </row>
    <row r="10" spans="1:33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C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C10" s="157">
        <f t="shared" si="5"/>
        <v>74639295</v>
      </c>
      <c r="AD10" s="146"/>
      <c r="AG10" s="146"/>
    </row>
    <row r="11" spans="1:33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46"/>
      <c r="AG11" s="146"/>
    </row>
    <row r="12" spans="1:33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33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</row>
    <row r="14" spans="1:33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C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C14" s="160">
        <f t="shared" si="7"/>
        <v>77226715</v>
      </c>
      <c r="AD14" s="146"/>
      <c r="AG14" s="146"/>
    </row>
    <row r="15" spans="1:33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C15" s="154">
        <v>533583</v>
      </c>
      <c r="AD15" s="146"/>
      <c r="AG15" s="146"/>
    </row>
    <row r="16" spans="1:33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C16" s="154">
        <v>76693132</v>
      </c>
      <c r="AD16" s="146"/>
      <c r="AG16" s="146"/>
    </row>
    <row r="17" spans="1:33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C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C17" s="155">
        <f t="shared" si="9"/>
        <v>-2587420</v>
      </c>
      <c r="AD17" s="146"/>
      <c r="AG17" s="146"/>
    </row>
    <row r="18" spans="1:33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C18" s="156">
        <v>-168667</v>
      </c>
      <c r="AD18" s="146"/>
      <c r="AG18" s="146"/>
    </row>
    <row r="19" spans="1:33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C19" s="156">
        <v>-2418753</v>
      </c>
      <c r="AD19" s="146"/>
      <c r="AG19" s="146"/>
    </row>
    <row r="20" spans="1:33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C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C20" s="161">
        <f t="shared" si="11"/>
        <v>74639295</v>
      </c>
      <c r="AD20" s="146"/>
      <c r="AG20" s="146"/>
    </row>
    <row r="21" spans="1:33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</row>
    <row r="22" spans="1:33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</row>
    <row r="23" spans="1:33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</row>
    <row r="24" spans="1:33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  <c r="AC24" s="137" t="s">
        <v>674</v>
      </c>
    </row>
    <row r="25" spans="1:33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</row>
    <row r="26" spans="1:33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4">
        <v>15933732</v>
      </c>
    </row>
    <row r="27" spans="1:33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4">
        <v>1490161.1214699999</v>
      </c>
    </row>
    <row r="28" spans="1:33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4">
        <v>772728.71089999995</v>
      </c>
    </row>
    <row r="29" spans="1:33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4">
        <v>16963.16763</v>
      </c>
    </row>
    <row r="30" spans="1:33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C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7">
        <f t="shared" si="14"/>
        <v>18213585</v>
      </c>
    </row>
    <row r="31" spans="1:33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</row>
    <row r="32" spans="1:33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</row>
    <row r="33" spans="1:29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4">
        <v>-116287</v>
      </c>
    </row>
    <row r="34" spans="1:29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4">
        <v>-52350.085879999999</v>
      </c>
    </row>
    <row r="35" spans="1:29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  <c r="AC35" s="154">
        <v>-261157.20233999999</v>
      </c>
    </row>
    <row r="36" spans="1:29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  <c r="AC36" s="154">
        <v>-497.71178000000003</v>
      </c>
    </row>
    <row r="37" spans="1:29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C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  <c r="AC37" s="157">
        <f t="shared" si="17"/>
        <v>-430292</v>
      </c>
    </row>
    <row r="38" spans="1:29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</row>
    <row r="39" spans="1:29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</row>
    <row r="40" spans="1:29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  <c r="AC40" s="154">
        <v>51147548.314939998</v>
      </c>
    </row>
    <row r="41" spans="1:29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  <c r="AC41" s="154">
        <v>5161984.8850299995</v>
      </c>
    </row>
    <row r="42" spans="1:29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  <c r="AC42" s="154">
        <v>2620558.8640999999</v>
      </c>
    </row>
    <row r="43" spans="1:29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  <c r="AC43" s="154">
        <v>83037.935929999905</v>
      </c>
    </row>
    <row r="44" spans="1:29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C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  <c r="AC44" s="157">
        <f t="shared" si="20"/>
        <v>59013130</v>
      </c>
    </row>
    <row r="45" spans="1:29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</row>
    <row r="46" spans="1:29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</row>
    <row r="47" spans="1:29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  <c r="AC47" s="154">
        <v>-283036.99991000001</v>
      </c>
    </row>
    <row r="48" spans="1:29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  <c r="AC48" s="154">
        <v>-307720.95498000004</v>
      </c>
    </row>
    <row r="49" spans="1:35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  <c r="AC49" s="154">
        <v>-1532367.96847</v>
      </c>
    </row>
    <row r="50" spans="1:35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  <c r="AC50" s="154">
        <v>-34002.076640000072</v>
      </c>
    </row>
    <row r="51" spans="1:35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  <c r="AC51" s="157">
        <f>SUM(AC47:AC50)</f>
        <v>-2157128</v>
      </c>
    </row>
    <row r="52" spans="1:35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5">
      <c r="U53" s="179"/>
      <c r="V53" s="179"/>
      <c r="W53" s="179"/>
      <c r="X53" s="179"/>
    </row>
    <row r="54" spans="1:35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  <c r="AC54" s="159"/>
    </row>
    <row r="55" spans="1:35">
      <c r="AB55" s="159"/>
      <c r="AC55" s="159"/>
      <c r="AD55" s="146"/>
      <c r="AE55" s="146"/>
      <c r="AF55" s="146"/>
      <c r="AG55" s="146"/>
      <c r="AH55" s="146"/>
      <c r="AI55" s="146"/>
    </row>
    <row r="56" spans="1:35">
      <c r="AB56" s="159"/>
      <c r="AC56" s="159"/>
      <c r="AF56" s="146"/>
      <c r="AI56" s="146"/>
    </row>
    <row r="58" spans="1:35">
      <c r="AB58" s="159"/>
      <c r="AC58" s="159"/>
    </row>
    <row r="59" spans="1:35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</row>
    <row r="60" spans="1:35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</row>
    <row r="61" spans="1:35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</row>
    <row r="62" spans="1:35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</row>
    <row r="63" spans="1:35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</row>
    <row r="64" spans="1:35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</row>
    <row r="65" spans="20:31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</row>
    <row r="66" spans="20:31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8"/>
  <sheetViews>
    <sheetView zoomScale="90" zoomScaleNormal="90" workbookViewId="0">
      <pane xSplit="2" ySplit="3" topLeftCell="AA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27.83203125" defaultRowHeight="12"/>
  <cols>
    <col min="1" max="1" width="35.58203125" style="99" customWidth="1"/>
    <col min="2" max="2" width="35.25" style="99" customWidth="1"/>
    <col min="3" max="29" width="11.75" style="99" customWidth="1"/>
    <col min="30" max="16384" width="27.83203125" style="99"/>
  </cols>
  <sheetData>
    <row r="1" spans="1:29" ht="15.5">
      <c r="A1" s="100" t="s">
        <v>344</v>
      </c>
    </row>
    <row r="2" spans="1:29" ht="15.5">
      <c r="A2" s="39" t="s">
        <v>365</v>
      </c>
      <c r="O2" s="54"/>
      <c r="P2" s="54"/>
      <c r="W2" s="14"/>
    </row>
    <row r="3" spans="1:29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  <c r="AC3" s="116" t="s">
        <v>674</v>
      </c>
    </row>
    <row r="4" spans="1:29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  <c r="AC4" s="108">
        <v>43317.7</v>
      </c>
    </row>
    <row r="5" spans="1:29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  <c r="AC5" s="108">
        <v>3465.4</v>
      </c>
    </row>
    <row r="6" spans="1:29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  <c r="AC6" s="108">
        <v>2945.2</v>
      </c>
    </row>
    <row r="7" spans="1:29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  <c r="AC7" s="108">
        <v>16.600000000000001</v>
      </c>
    </row>
    <row r="8" spans="1:29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  <c r="AC8" s="108">
        <v>500.4</v>
      </c>
    </row>
    <row r="9" spans="1:29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  <c r="AC9" s="108">
        <v>3.2</v>
      </c>
    </row>
    <row r="10" spans="1:29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  <c r="AC10" s="108">
        <v>7421</v>
      </c>
    </row>
    <row r="11" spans="1:29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  <c r="AC11" s="108">
        <v>6178.9</v>
      </c>
    </row>
    <row r="12" spans="1:29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  <c r="AC12" s="108">
        <v>1242.0999999999999</v>
      </c>
    </row>
    <row r="13" spans="1:29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  <c r="AC13" s="126">
        <v>0.17130000000000001</v>
      </c>
    </row>
    <row r="14" spans="1:29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  <c r="AC14" s="128"/>
    </row>
    <row r="15" spans="1:29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  <c r="AC15" s="130" t="s">
        <v>675</v>
      </c>
    </row>
    <row r="16" spans="1:29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  <c r="AC16" s="126">
        <v>0.1426</v>
      </c>
    </row>
    <row r="17" spans="1:29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  <c r="AC17" s="128">
        <v>9.8500000000000004E-2</v>
      </c>
    </row>
    <row r="18" spans="1:29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  <c r="AC18" s="130" t="s">
        <v>676</v>
      </c>
    </row>
    <row r="19" spans="1:29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  <c r="AC19" s="126">
        <v>0.1426</v>
      </c>
    </row>
    <row r="20" spans="1:29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  <c r="AC20" s="128">
        <v>8.0699999999999994E-2</v>
      </c>
    </row>
    <row r="21" spans="1:29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</row>
    <row r="22" spans="1:29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  <c r="AC22" s="131">
        <v>4.41E-2</v>
      </c>
    </row>
    <row r="24" spans="1:29">
      <c r="T24" s="132"/>
      <c r="U24" s="132"/>
      <c r="V24" s="132"/>
    </row>
    <row r="28" spans="1:29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67"/>
  <sheetViews>
    <sheetView zoomScale="80" zoomScaleNormal="80" workbookViewId="0">
      <pane xSplit="2" ySplit="4" topLeftCell="AC5" activePane="bottomRight" state="frozenSplit"/>
      <selection pane="topRight" activeCell="C1" sqref="C1"/>
      <selection pane="bottomLeft" activeCell="A4" sqref="A4"/>
      <selection pane="bottomRight" activeCell="AJ10" sqref="AJ10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3" width="11.33203125" customWidth="1"/>
    <col min="34" max="39" width="10.75" customWidth="1"/>
    <col min="40" max="40" width="4.25" customWidth="1"/>
    <col min="41" max="41" width="7.08203125" customWidth="1"/>
  </cols>
  <sheetData>
    <row r="1" spans="1:47" ht="15.5">
      <c r="A1" s="39" t="s">
        <v>258</v>
      </c>
      <c r="AR1" s="69"/>
      <c r="AS1" s="69"/>
    </row>
    <row r="2" spans="1:47" ht="15.5">
      <c r="A2" s="39" t="s">
        <v>372</v>
      </c>
      <c r="B2" s="42"/>
      <c r="C2" s="42"/>
      <c r="D2" s="42"/>
      <c r="E2" s="42"/>
      <c r="AR2" s="69"/>
      <c r="AS2" s="69"/>
    </row>
    <row r="3" spans="1:47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R3" s="120"/>
      <c r="AS3" s="120"/>
    </row>
    <row r="4" spans="1:47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15" t="s">
        <v>672</v>
      </c>
      <c r="AH4" s="124"/>
      <c r="AI4" s="124"/>
      <c r="AJ4" s="124"/>
      <c r="AT4" s="120"/>
      <c r="AU4" s="120"/>
    </row>
    <row r="5" spans="1:47" ht="24.5" thickBot="1">
      <c r="A5" s="77" t="s">
        <v>277</v>
      </c>
      <c r="B5" s="60" t="s">
        <v>268</v>
      </c>
      <c r="C5" s="60"/>
      <c r="D5" s="76">
        <f t="shared" ref="D5:AG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76">
        <f t="shared" si="0"/>
        <v>335726</v>
      </c>
      <c r="AH5" s="124"/>
      <c r="AI5" s="124"/>
      <c r="AJ5" s="124"/>
      <c r="AT5" s="69"/>
      <c r="AU5" s="69"/>
    </row>
    <row r="6" spans="1:47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78">
        <f>+AG38-AF38</f>
        <v>335726</v>
      </c>
      <c r="AH6" s="124"/>
      <c r="AI6" s="124"/>
      <c r="AJ6" s="124"/>
      <c r="AT6" s="69"/>
      <c r="AU6" s="69"/>
    </row>
    <row r="7" spans="1:47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E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ref="AF7:AG7" si="2">+AF8+AF9+AF10+AF11+AF12+AF13</f>
        <v>1837987</v>
      </c>
      <c r="AG7" s="76">
        <f t="shared" si="2"/>
        <v>1641013</v>
      </c>
      <c r="AH7" s="124"/>
      <c r="AI7" s="124"/>
      <c r="AJ7" s="124"/>
      <c r="AT7" s="69"/>
      <c r="AU7" s="69"/>
    </row>
    <row r="8" spans="1:47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3">+J40-I40</f>
        <v>2622</v>
      </c>
      <c r="K8" s="78">
        <f t="shared" si="3"/>
        <v>2699</v>
      </c>
      <c r="L8" s="78">
        <f t="shared" ref="L8:L13" si="4">+L40</f>
        <v>2860</v>
      </c>
      <c r="M8" s="78">
        <f t="shared" ref="M8:M13" si="5">+M40-L8</f>
        <v>3078</v>
      </c>
      <c r="N8" s="78">
        <f t="shared" ref="N8:O13" si="6">+N40-M40</f>
        <v>3342</v>
      </c>
      <c r="O8" s="78">
        <f t="shared" si="6"/>
        <v>3499</v>
      </c>
      <c r="P8" s="78">
        <f t="shared" ref="P8:P13" si="7">+P40</f>
        <v>3637</v>
      </c>
      <c r="Q8" s="78">
        <f t="shared" ref="Q8:S13" si="8">+Q40-P40</f>
        <v>1432</v>
      </c>
      <c r="R8" s="78">
        <f t="shared" si="8"/>
        <v>79</v>
      </c>
      <c r="S8" s="78">
        <f t="shared" si="8"/>
        <v>104</v>
      </c>
      <c r="T8" s="78">
        <f t="shared" ref="T8:T13" si="9">+T40</f>
        <v>100</v>
      </c>
      <c r="U8" s="78">
        <f t="shared" ref="U8:W13" si="10">+U40-T40</f>
        <v>106</v>
      </c>
      <c r="V8" s="78">
        <f t="shared" si="10"/>
        <v>109</v>
      </c>
      <c r="W8" s="78">
        <f t="shared" si="10"/>
        <v>3438</v>
      </c>
      <c r="X8" s="78">
        <f t="shared" ref="X8:X13" si="11">+X40</f>
        <v>12837</v>
      </c>
      <c r="Y8" s="78">
        <f t="shared" ref="Y8:AA13" si="12">+Y40-X40</f>
        <v>41311</v>
      </c>
      <c r="Z8" s="78">
        <f t="shared" si="12"/>
        <v>54026</v>
      </c>
      <c r="AA8" s="78">
        <f t="shared" si="12"/>
        <v>58195</v>
      </c>
      <c r="AB8" s="78">
        <f t="shared" ref="AB8:AB13" si="13">+AB40</f>
        <v>55573</v>
      </c>
      <c r="AC8" s="78">
        <f t="shared" ref="AC8:AE13" si="14">+AC40-AB40</f>
        <v>58401</v>
      </c>
      <c r="AD8" s="78">
        <f t="shared" si="14"/>
        <v>56492</v>
      </c>
      <c r="AE8" s="78">
        <f t="shared" si="14"/>
        <v>51811</v>
      </c>
      <c r="AF8" s="78">
        <f t="shared" ref="AF8:AF13" si="15">+AF40</f>
        <v>52759</v>
      </c>
      <c r="AG8" s="78">
        <f t="shared" ref="AG8:AG13" si="16">+AG40-AF40</f>
        <v>54270</v>
      </c>
      <c r="AH8" s="124"/>
      <c r="AI8" s="124"/>
      <c r="AJ8" s="124"/>
      <c r="AT8" s="69"/>
      <c r="AU8" s="69"/>
    </row>
    <row r="9" spans="1:47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3"/>
        <v>461593</v>
      </c>
      <c r="K9" s="78">
        <f t="shared" si="3"/>
        <v>482604</v>
      </c>
      <c r="L9" s="78">
        <f t="shared" si="4"/>
        <v>488624</v>
      </c>
      <c r="M9" s="78">
        <f t="shared" si="5"/>
        <v>590783</v>
      </c>
      <c r="N9" s="78">
        <f t="shared" si="6"/>
        <v>737234</v>
      </c>
      <c r="O9" s="78">
        <f t="shared" si="6"/>
        <v>736406</v>
      </c>
      <c r="P9" s="78">
        <f t="shared" si="7"/>
        <v>718199</v>
      </c>
      <c r="Q9" s="78">
        <f t="shared" si="8"/>
        <v>645409</v>
      </c>
      <c r="R9" s="78">
        <f t="shared" si="8"/>
        <v>578781</v>
      </c>
      <c r="S9" s="78">
        <f t="shared" si="8"/>
        <v>570021</v>
      </c>
      <c r="T9" s="78">
        <f t="shared" si="9"/>
        <v>569973</v>
      </c>
      <c r="U9" s="78">
        <f t="shared" si="10"/>
        <v>601896</v>
      </c>
      <c r="V9" s="78">
        <f t="shared" si="10"/>
        <v>621981</v>
      </c>
      <c r="W9" s="78">
        <f t="shared" si="10"/>
        <v>718016</v>
      </c>
      <c r="X9" s="78">
        <f t="shared" si="11"/>
        <v>938577</v>
      </c>
      <c r="Y9" s="78">
        <f t="shared" si="12"/>
        <v>1294208</v>
      </c>
      <c r="Z9" s="175">
        <f t="shared" si="12"/>
        <v>167294</v>
      </c>
      <c r="AA9" s="175">
        <f t="shared" si="12"/>
        <v>1765728</v>
      </c>
      <c r="AB9" s="78">
        <f t="shared" si="13"/>
        <v>1641333</v>
      </c>
      <c r="AC9" s="78">
        <f t="shared" si="14"/>
        <v>1663645</v>
      </c>
      <c r="AD9" s="78">
        <f t="shared" si="14"/>
        <v>1684177</v>
      </c>
      <c r="AE9" s="175">
        <f t="shared" si="14"/>
        <v>1573196</v>
      </c>
      <c r="AF9" s="78">
        <f t="shared" si="15"/>
        <v>1534391</v>
      </c>
      <c r="AG9" s="175">
        <f t="shared" si="16"/>
        <v>1325725</v>
      </c>
      <c r="AH9" s="124"/>
      <c r="AI9" s="124"/>
      <c r="AJ9" s="124"/>
      <c r="AT9" s="69"/>
      <c r="AU9" s="69"/>
    </row>
    <row r="10" spans="1:47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3"/>
        <v>381</v>
      </c>
      <c r="K10" s="78">
        <f t="shared" si="3"/>
        <v>381</v>
      </c>
      <c r="L10" s="78">
        <f t="shared" si="4"/>
        <v>344</v>
      </c>
      <c r="M10" s="78">
        <f t="shared" si="5"/>
        <v>345</v>
      </c>
      <c r="N10" s="78">
        <f t="shared" si="6"/>
        <v>429</v>
      </c>
      <c r="O10" s="78">
        <f t="shared" si="6"/>
        <v>410</v>
      </c>
      <c r="P10" s="78">
        <f t="shared" si="7"/>
        <v>371</v>
      </c>
      <c r="Q10" s="78">
        <f t="shared" si="8"/>
        <v>340</v>
      </c>
      <c r="R10" s="78">
        <f t="shared" si="8"/>
        <v>187</v>
      </c>
      <c r="S10" s="78">
        <f t="shared" si="8"/>
        <v>167</v>
      </c>
      <c r="T10" s="78">
        <f t="shared" si="9"/>
        <v>151</v>
      </c>
      <c r="U10" s="78">
        <f t="shared" si="10"/>
        <v>150</v>
      </c>
      <c r="V10" s="78">
        <f t="shared" si="10"/>
        <v>148</v>
      </c>
      <c r="W10" s="78">
        <f t="shared" si="10"/>
        <v>171</v>
      </c>
      <c r="X10" s="78">
        <f t="shared" si="11"/>
        <v>345</v>
      </c>
      <c r="Y10" s="78">
        <f t="shared" si="12"/>
        <v>19283</v>
      </c>
      <c r="Z10" s="78">
        <f t="shared" si="12"/>
        <v>26092</v>
      </c>
      <c r="AA10" s="78">
        <f t="shared" si="12"/>
        <v>39846</v>
      </c>
      <c r="AB10" s="78">
        <f t="shared" si="13"/>
        <v>73768</v>
      </c>
      <c r="AC10" s="78">
        <f t="shared" si="14"/>
        <v>122746</v>
      </c>
      <c r="AD10" s="78">
        <f t="shared" si="14"/>
        <v>165592</v>
      </c>
      <c r="AE10" s="78">
        <f t="shared" si="14"/>
        <v>197536</v>
      </c>
      <c r="AF10" s="78">
        <f t="shared" si="15"/>
        <v>229824</v>
      </c>
      <c r="AG10" s="78">
        <f t="shared" si="16"/>
        <v>245239</v>
      </c>
      <c r="AH10" s="124"/>
      <c r="AI10" s="124"/>
      <c r="AJ10" s="124"/>
      <c r="AT10" s="69"/>
      <c r="AU10" s="69"/>
    </row>
    <row r="11" spans="1:47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3"/>
        <v>277</v>
      </c>
      <c r="K11" s="78">
        <f t="shared" si="3"/>
        <v>644</v>
      </c>
      <c r="L11" s="78">
        <f t="shared" si="4"/>
        <v>460</v>
      </c>
      <c r="M11" s="78">
        <f t="shared" si="5"/>
        <v>1473</v>
      </c>
      <c r="N11" s="78">
        <f t="shared" si="6"/>
        <v>541</v>
      </c>
      <c r="O11" s="78">
        <f t="shared" si="6"/>
        <v>559</v>
      </c>
      <c r="P11" s="78">
        <f t="shared" si="7"/>
        <v>522</v>
      </c>
      <c r="Q11" s="78">
        <f t="shared" si="8"/>
        <v>50</v>
      </c>
      <c r="R11" s="78">
        <f t="shared" si="8"/>
        <v>210</v>
      </c>
      <c r="S11" s="78">
        <f t="shared" si="8"/>
        <v>11</v>
      </c>
      <c r="T11" s="78">
        <f t="shared" si="9"/>
        <v>15</v>
      </c>
      <c r="U11" s="78">
        <f t="shared" si="10"/>
        <v>-71</v>
      </c>
      <c r="V11" s="78">
        <f t="shared" si="10"/>
        <v>-53</v>
      </c>
      <c r="W11" s="78">
        <f t="shared" si="10"/>
        <v>396</v>
      </c>
      <c r="X11" s="78">
        <f t="shared" si="11"/>
        <v>2269</v>
      </c>
      <c r="Y11" s="78">
        <f t="shared" si="12"/>
        <v>4511</v>
      </c>
      <c r="Z11" s="78">
        <f t="shared" si="12"/>
        <v>7484</v>
      </c>
      <c r="AA11" s="78">
        <f t="shared" si="12"/>
        <v>11888</v>
      </c>
      <c r="AB11" s="78">
        <f t="shared" si="13"/>
        <v>10281</v>
      </c>
      <c r="AC11" s="78">
        <f t="shared" si="14"/>
        <v>4829</v>
      </c>
      <c r="AD11" s="78">
        <f t="shared" si="14"/>
        <v>10421</v>
      </c>
      <c r="AE11" s="78">
        <f t="shared" si="14"/>
        <v>9257</v>
      </c>
      <c r="AF11" s="78">
        <f t="shared" si="15"/>
        <v>7651</v>
      </c>
      <c r="AG11" s="78">
        <f t="shared" si="16"/>
        <v>4775</v>
      </c>
      <c r="AH11" s="124"/>
      <c r="AI11" s="124"/>
      <c r="AJ11" s="124"/>
    </row>
    <row r="12" spans="1:47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3"/>
        <v>1974</v>
      </c>
      <c r="K12" s="78">
        <f t="shared" si="3"/>
        <v>1315</v>
      </c>
      <c r="L12" s="78">
        <f t="shared" si="4"/>
        <v>1544</v>
      </c>
      <c r="M12" s="78">
        <f t="shared" si="5"/>
        <v>6203</v>
      </c>
      <c r="N12" s="78">
        <f t="shared" si="6"/>
        <v>2645</v>
      </c>
      <c r="O12" s="78">
        <f t="shared" si="6"/>
        <v>2226</v>
      </c>
      <c r="P12" s="78">
        <f t="shared" si="7"/>
        <v>5925</v>
      </c>
      <c r="Q12" s="78">
        <f t="shared" si="8"/>
        <v>514</v>
      </c>
      <c r="R12" s="78">
        <f t="shared" si="8"/>
        <v>-2</v>
      </c>
      <c r="S12" s="78">
        <f t="shared" si="8"/>
        <v>-1</v>
      </c>
      <c r="T12" s="78">
        <f t="shared" si="9"/>
        <v>0</v>
      </c>
      <c r="U12" s="78">
        <f t="shared" si="10"/>
        <v>0</v>
      </c>
      <c r="V12" s="78">
        <f t="shared" si="10"/>
        <v>0</v>
      </c>
      <c r="W12" s="78">
        <f t="shared" si="10"/>
        <v>461</v>
      </c>
      <c r="X12" s="78">
        <f t="shared" si="11"/>
        <v>3191</v>
      </c>
      <c r="Y12" s="78">
        <f t="shared" si="12"/>
        <v>5962</v>
      </c>
      <c r="Z12" s="78">
        <f t="shared" si="12"/>
        <v>12739</v>
      </c>
      <c r="AA12" s="78">
        <f t="shared" si="12"/>
        <v>4203</v>
      </c>
      <c r="AB12" s="78">
        <f t="shared" si="13"/>
        <v>7449</v>
      </c>
      <c r="AC12" s="78">
        <f t="shared" si="14"/>
        <v>11000</v>
      </c>
      <c r="AD12" s="78">
        <f t="shared" si="14"/>
        <v>17344</v>
      </c>
      <c r="AE12" s="78">
        <f t="shared" si="14"/>
        <v>32035</v>
      </c>
      <c r="AF12" s="78">
        <f t="shared" si="15"/>
        <v>13362</v>
      </c>
      <c r="AG12" s="78">
        <f t="shared" si="16"/>
        <v>11004</v>
      </c>
      <c r="AH12" s="124"/>
      <c r="AI12" s="124"/>
      <c r="AJ12" s="124"/>
    </row>
    <row r="13" spans="1:47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3"/>
        <v>66801</v>
      </c>
      <c r="K13" s="78">
        <f t="shared" si="3"/>
        <v>67584</v>
      </c>
      <c r="L13" s="78">
        <f t="shared" si="4"/>
        <v>64865</v>
      </c>
      <c r="M13" s="78">
        <f t="shared" si="5"/>
        <v>67206</v>
      </c>
      <c r="N13" s="78">
        <f t="shared" si="6"/>
        <v>68804</v>
      </c>
      <c r="O13" s="78">
        <f t="shared" si="6"/>
        <v>69027</v>
      </c>
      <c r="P13" s="78">
        <f t="shared" si="7"/>
        <v>64413</v>
      </c>
      <c r="Q13" s="78">
        <f t="shared" si="8"/>
        <v>53587</v>
      </c>
      <c r="R13" s="78">
        <f t="shared" si="8"/>
        <v>33283</v>
      </c>
      <c r="S13" s="78">
        <f t="shared" si="8"/>
        <v>27433</v>
      </c>
      <c r="T13" s="78">
        <f t="shared" si="9"/>
        <v>28055</v>
      </c>
      <c r="U13" s="78">
        <f t="shared" si="10"/>
        <v>24990</v>
      </c>
      <c r="V13" s="78">
        <f t="shared" si="10"/>
        <v>23364</v>
      </c>
      <c r="W13" s="78">
        <f t="shared" si="10"/>
        <v>27255</v>
      </c>
      <c r="X13" s="78">
        <f t="shared" si="11"/>
        <v>26449</v>
      </c>
      <c r="Y13" s="78">
        <f t="shared" si="12"/>
        <v>35725</v>
      </c>
      <c r="Z13" s="78">
        <f t="shared" si="12"/>
        <v>21229</v>
      </c>
      <c r="AA13" s="78">
        <f t="shared" si="12"/>
        <v>6727</v>
      </c>
      <c r="AB13" s="78">
        <f t="shared" si="13"/>
        <v>8689</v>
      </c>
      <c r="AC13" s="78">
        <f t="shared" si="14"/>
        <v>4363</v>
      </c>
      <c r="AD13" s="78">
        <f t="shared" si="14"/>
        <v>-3782</v>
      </c>
      <c r="AE13" s="78">
        <f t="shared" si="14"/>
        <v>-9270</v>
      </c>
      <c r="AF13" s="78">
        <f t="shared" si="15"/>
        <v>0</v>
      </c>
      <c r="AG13" s="78">
        <f t="shared" si="16"/>
        <v>0</v>
      </c>
      <c r="AH13" s="124"/>
      <c r="AI13" s="124"/>
      <c r="AJ13" s="124"/>
    </row>
    <row r="14" spans="1:47" ht="15" thickBot="1">
      <c r="A14" s="77" t="s">
        <v>280</v>
      </c>
      <c r="B14" s="60" t="s">
        <v>273</v>
      </c>
      <c r="C14" s="60"/>
      <c r="D14" s="76">
        <f t="shared" ref="D14:G14" si="17">+D15+D17</f>
        <v>2077</v>
      </c>
      <c r="E14" s="76">
        <f t="shared" si="17"/>
        <v>2420</v>
      </c>
      <c r="F14" s="76">
        <f t="shared" si="17"/>
        <v>1987</v>
      </c>
      <c r="G14" s="76">
        <f t="shared" si="17"/>
        <v>3105</v>
      </c>
      <c r="H14" s="76">
        <f>+H15+H17+H16</f>
        <v>35788</v>
      </c>
      <c r="I14" s="76">
        <f t="shared" ref="I14:AE14" si="18">+I15+I17+I16</f>
        <v>44205</v>
      </c>
      <c r="J14" s="76">
        <f t="shared" si="18"/>
        <v>48521</v>
      </c>
      <c r="K14" s="76">
        <f t="shared" si="18"/>
        <v>48569</v>
      </c>
      <c r="L14" s="76">
        <f t="shared" si="18"/>
        <v>47108</v>
      </c>
      <c r="M14" s="76">
        <f t="shared" si="18"/>
        <v>41626.374613580061</v>
      </c>
      <c r="N14" s="76">
        <f t="shared" si="18"/>
        <v>50125.625386419939</v>
      </c>
      <c r="O14" s="76">
        <f t="shared" si="18"/>
        <v>50804</v>
      </c>
      <c r="P14" s="76">
        <f t="shared" si="18"/>
        <v>46413</v>
      </c>
      <c r="Q14" s="76">
        <f t="shared" si="18"/>
        <v>26892</v>
      </c>
      <c r="R14" s="76">
        <f t="shared" si="18"/>
        <v>16893.305000000168</v>
      </c>
      <c r="S14" s="76">
        <f t="shared" si="18"/>
        <v>18256.694999999832</v>
      </c>
      <c r="T14" s="76">
        <f t="shared" si="18"/>
        <v>19629</v>
      </c>
      <c r="U14" s="76">
        <f t="shared" si="18"/>
        <v>21427</v>
      </c>
      <c r="V14" s="76">
        <f t="shared" si="18"/>
        <v>17511</v>
      </c>
      <c r="W14" s="76">
        <f t="shared" si="18"/>
        <v>5321</v>
      </c>
      <c r="X14" s="76">
        <f t="shared" si="18"/>
        <v>-6339</v>
      </c>
      <c r="Y14" s="76">
        <f t="shared" si="18"/>
        <v>-25060</v>
      </c>
      <c r="Z14" s="76">
        <f t="shared" si="18"/>
        <v>-15178</v>
      </c>
      <c r="AA14" s="76">
        <f t="shared" si="18"/>
        <v>17780</v>
      </c>
      <c r="AB14" s="76">
        <f t="shared" si="18"/>
        <v>24329</v>
      </c>
      <c r="AC14" s="76">
        <f t="shared" si="18"/>
        <v>25813</v>
      </c>
      <c r="AD14" s="76">
        <f t="shared" si="18"/>
        <v>24957</v>
      </c>
      <c r="AE14" s="76">
        <f t="shared" si="18"/>
        <v>33831</v>
      </c>
      <c r="AF14" s="76">
        <f t="shared" ref="AF14:AG14" si="19">+AF15+AF17+AF16</f>
        <v>29333</v>
      </c>
      <c r="AG14" s="76">
        <f t="shared" si="19"/>
        <v>28460</v>
      </c>
      <c r="AH14" s="124"/>
      <c r="AI14" s="124"/>
      <c r="AJ14" s="124"/>
    </row>
    <row r="15" spans="1:47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20">+Q47-P47</f>
        <v>13082</v>
      </c>
      <c r="R15" s="78">
        <f t="shared" si="20"/>
        <v>11863</v>
      </c>
      <c r="S15" s="78">
        <f t="shared" si="20"/>
        <v>14861</v>
      </c>
      <c r="T15" s="78">
        <f>+T47</f>
        <v>16670</v>
      </c>
      <c r="U15" s="78">
        <f t="shared" ref="U15:W16" si="21">+U47-T47</f>
        <v>18548</v>
      </c>
      <c r="V15" s="78">
        <f t="shared" si="21"/>
        <v>13751</v>
      </c>
      <c r="W15" s="78">
        <f t="shared" si="21"/>
        <v>6403</v>
      </c>
      <c r="X15" s="78">
        <f>+X47</f>
        <v>7674</v>
      </c>
      <c r="Y15" s="78">
        <f t="shared" ref="Y15:AA17" si="22">+Y47-X47</f>
        <v>8947</v>
      </c>
      <c r="Z15" s="78">
        <f t="shared" si="22"/>
        <v>6405</v>
      </c>
      <c r="AA15" s="78">
        <f t="shared" si="22"/>
        <v>5578</v>
      </c>
      <c r="AB15" s="78">
        <f t="shared" ref="AB15:AB17" si="23">+AB47</f>
        <v>3720</v>
      </c>
      <c r="AC15" s="78">
        <f t="shared" ref="AC15:AE17" si="24">+AC47-AB47</f>
        <v>3245</v>
      </c>
      <c r="AD15" s="78">
        <f t="shared" si="24"/>
        <v>1670</v>
      </c>
      <c r="AE15" s="78">
        <f t="shared" si="24"/>
        <v>1360</v>
      </c>
      <c r="AF15" s="78">
        <f t="shared" ref="AF15:AF17" si="25">+AF47</f>
        <v>258</v>
      </c>
      <c r="AG15" s="78">
        <f t="shared" ref="AG15:AG17" si="26">+AG47-AF47</f>
        <v>1430</v>
      </c>
      <c r="AH15" s="124"/>
      <c r="AI15" s="124"/>
      <c r="AJ15" s="124"/>
    </row>
    <row r="16" spans="1:47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21"/>
        <v>2758</v>
      </c>
      <c r="V16" s="78">
        <f t="shared" si="21"/>
        <v>3612</v>
      </c>
      <c r="W16" s="78">
        <f t="shared" si="21"/>
        <v>-1262</v>
      </c>
      <c r="X16" s="78">
        <f>+X48</f>
        <v>-14548</v>
      </c>
      <c r="Y16" s="78">
        <f t="shared" si="22"/>
        <v>-34993</v>
      </c>
      <c r="Z16" s="78">
        <f t="shared" si="22"/>
        <v>-23367</v>
      </c>
      <c r="AA16" s="78">
        <f t="shared" si="22"/>
        <v>11416</v>
      </c>
      <c r="AB16" s="78">
        <f t="shared" si="23"/>
        <v>19513</v>
      </c>
      <c r="AC16" s="78">
        <f t="shared" si="24"/>
        <v>21326</v>
      </c>
      <c r="AD16" s="78">
        <f t="shared" si="24"/>
        <v>22468</v>
      </c>
      <c r="AE16" s="78">
        <f t="shared" si="24"/>
        <v>30762</v>
      </c>
      <c r="AF16" s="78">
        <f t="shared" si="25"/>
        <v>26639</v>
      </c>
      <c r="AG16" s="78">
        <f t="shared" si="26"/>
        <v>23123</v>
      </c>
      <c r="AH16" s="124"/>
      <c r="AI16" s="124"/>
      <c r="AJ16" s="124"/>
    </row>
    <row r="17" spans="1:36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2"/>
        <v>986</v>
      </c>
      <c r="Z17" s="78">
        <f t="shared" si="22"/>
        <v>1784</v>
      </c>
      <c r="AA17" s="78">
        <f t="shared" si="22"/>
        <v>786</v>
      </c>
      <c r="AB17" s="78">
        <f t="shared" si="23"/>
        <v>1096</v>
      </c>
      <c r="AC17" s="78">
        <f t="shared" si="24"/>
        <v>1242</v>
      </c>
      <c r="AD17" s="78">
        <f t="shared" si="24"/>
        <v>819</v>
      </c>
      <c r="AE17" s="78">
        <f t="shared" si="24"/>
        <v>1709</v>
      </c>
      <c r="AF17" s="78">
        <f t="shared" si="25"/>
        <v>2436</v>
      </c>
      <c r="AG17" s="78">
        <f t="shared" si="26"/>
        <v>3907</v>
      </c>
      <c r="AH17" s="124"/>
      <c r="AI17" s="124"/>
      <c r="AJ17" s="124"/>
    </row>
    <row r="18" spans="1:36" ht="15" thickBot="1">
      <c r="A18" s="80" t="s">
        <v>283</v>
      </c>
      <c r="B18" s="62" t="s">
        <v>83</v>
      </c>
      <c r="C18" s="62"/>
      <c r="D18" s="79">
        <f t="shared" ref="D18:AE18" si="27">+D14+D7+D5</f>
        <v>576350</v>
      </c>
      <c r="E18" s="79">
        <f t="shared" si="27"/>
        <v>593422</v>
      </c>
      <c r="F18" s="79">
        <f t="shared" si="27"/>
        <v>613252</v>
      </c>
      <c r="G18" s="79">
        <f t="shared" si="27"/>
        <v>615914</v>
      </c>
      <c r="H18" s="79">
        <f t="shared" si="27"/>
        <v>617997</v>
      </c>
      <c r="I18" s="79">
        <f t="shared" si="27"/>
        <v>640161</v>
      </c>
      <c r="J18" s="79">
        <f t="shared" si="27"/>
        <v>665522</v>
      </c>
      <c r="K18" s="79">
        <f t="shared" si="27"/>
        <v>698658</v>
      </c>
      <c r="L18" s="79">
        <f t="shared" si="27"/>
        <v>710898</v>
      </c>
      <c r="M18" s="79">
        <f t="shared" si="27"/>
        <v>804734.37461358006</v>
      </c>
      <c r="N18" s="79">
        <f t="shared" si="27"/>
        <v>957779.62538641994</v>
      </c>
      <c r="O18" s="79">
        <f t="shared" si="27"/>
        <v>963892</v>
      </c>
      <c r="P18" s="79">
        <f t="shared" si="27"/>
        <v>941600</v>
      </c>
      <c r="Q18" s="79">
        <f t="shared" si="27"/>
        <v>822114</v>
      </c>
      <c r="R18" s="79">
        <f t="shared" si="27"/>
        <v>697622.30500000017</v>
      </c>
      <c r="S18" s="79">
        <f t="shared" si="27"/>
        <v>665242.69499999983</v>
      </c>
      <c r="T18" s="79">
        <f t="shared" si="27"/>
        <v>654932</v>
      </c>
      <c r="U18" s="79">
        <f t="shared" si="27"/>
        <v>684964</v>
      </c>
      <c r="V18" s="79">
        <f t="shared" si="27"/>
        <v>696410</v>
      </c>
      <c r="W18" s="79">
        <f t="shared" si="27"/>
        <v>805787</v>
      </c>
      <c r="X18" s="79">
        <f t="shared" si="27"/>
        <v>1059315</v>
      </c>
      <c r="Y18" s="79">
        <f t="shared" si="27"/>
        <v>1491924</v>
      </c>
      <c r="Z18" s="79">
        <f t="shared" si="27"/>
        <v>407424</v>
      </c>
      <c r="AA18" s="79">
        <f t="shared" si="27"/>
        <v>2041234</v>
      </c>
      <c r="AB18" s="79">
        <f t="shared" si="27"/>
        <v>2071433</v>
      </c>
      <c r="AC18" s="79">
        <f t="shared" si="27"/>
        <v>2087525</v>
      </c>
      <c r="AD18" s="79">
        <f t="shared" si="27"/>
        <v>2157147</v>
      </c>
      <c r="AE18" s="79">
        <f t="shared" si="27"/>
        <v>2119668</v>
      </c>
      <c r="AF18" s="79">
        <f t="shared" ref="AF18:AG18" si="28">+AF14+AF7+AF5</f>
        <v>2169427</v>
      </c>
      <c r="AG18" s="79">
        <f t="shared" si="28"/>
        <v>2005199</v>
      </c>
      <c r="AH18" s="124"/>
      <c r="AI18" s="124"/>
      <c r="AJ18" s="124"/>
    </row>
    <row r="19" spans="1:36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H19" s="119"/>
      <c r="AI19" s="119"/>
      <c r="AJ19" s="119"/>
    </row>
    <row r="20" spans="1:36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547</v>
      </c>
      <c r="AG20" s="115" t="s">
        <v>672</v>
      </c>
      <c r="AH20" s="124"/>
      <c r="AI20"/>
      <c r="AJ20"/>
    </row>
    <row r="21" spans="1:36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29">+E22+E23+E24+E25+E26+E28</f>
        <v>-172568</v>
      </c>
      <c r="F21" s="68">
        <f t="shared" si="29"/>
        <v>-174878</v>
      </c>
      <c r="G21" s="68">
        <f t="shared" si="29"/>
        <v>-171866</v>
      </c>
      <c r="H21" s="68">
        <f t="shared" si="29"/>
        <v>-181234</v>
      </c>
      <c r="I21" s="68">
        <f t="shared" si="29"/>
        <v>-183838</v>
      </c>
      <c r="J21" s="68">
        <f t="shared" si="29"/>
        <v>-184334</v>
      </c>
      <c r="K21" s="68">
        <f t="shared" si="29"/>
        <v>-194757</v>
      </c>
      <c r="L21" s="68">
        <f t="shared" ref="L21:AE21" si="30">+L22+L23+L24+L25+L26+L28+L27</f>
        <v>-210527</v>
      </c>
      <c r="M21" s="68">
        <f t="shared" si="30"/>
        <v>-220362</v>
      </c>
      <c r="N21" s="68">
        <f t="shared" si="30"/>
        <v>-252550</v>
      </c>
      <c r="O21" s="68">
        <f t="shared" si="30"/>
        <v>-254317</v>
      </c>
      <c r="P21" s="68">
        <f t="shared" si="30"/>
        <v>-251958</v>
      </c>
      <c r="Q21" s="68">
        <f t="shared" si="30"/>
        <v>-181878</v>
      </c>
      <c r="R21" s="68">
        <f t="shared" si="30"/>
        <v>-69040</v>
      </c>
      <c r="S21" s="68">
        <f t="shared" si="30"/>
        <v>-40588</v>
      </c>
      <c r="T21" s="68">
        <f t="shared" si="30"/>
        <v>-32637</v>
      </c>
      <c r="U21" s="68">
        <f t="shared" si="30"/>
        <v>-30091</v>
      </c>
      <c r="V21" s="68">
        <f t="shared" si="30"/>
        <v>-27532</v>
      </c>
      <c r="W21" s="68">
        <f t="shared" si="30"/>
        <v>-38687</v>
      </c>
      <c r="X21" s="68">
        <f t="shared" si="30"/>
        <v>-98276</v>
      </c>
      <c r="Y21" s="68">
        <f t="shared" si="30"/>
        <v>-313042</v>
      </c>
      <c r="Z21" s="68">
        <f t="shared" si="30"/>
        <v>-558933</v>
      </c>
      <c r="AA21" s="68">
        <f t="shared" si="30"/>
        <v>-692354</v>
      </c>
      <c r="AB21" s="68">
        <f t="shared" si="30"/>
        <v>-809309</v>
      </c>
      <c r="AC21" s="68">
        <f t="shared" si="30"/>
        <v>-751699</v>
      </c>
      <c r="AD21" s="68">
        <f t="shared" si="30"/>
        <v>-785386</v>
      </c>
      <c r="AE21" s="68">
        <f t="shared" si="30"/>
        <v>-835890</v>
      </c>
      <c r="AF21" s="68">
        <f t="shared" ref="AF21:AG21" si="31">+AF22+AF23+AF24+AF25+AF26+AF28+AF27</f>
        <v>-815182</v>
      </c>
      <c r="AG21" s="68">
        <f t="shared" si="31"/>
        <v>-823627</v>
      </c>
      <c r="AH21" s="124"/>
      <c r="AI21" s="124"/>
      <c r="AJ21" s="124"/>
    </row>
    <row r="22" spans="1:36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32">+J54-I54</f>
        <v>-5492</v>
      </c>
      <c r="K22" s="78">
        <f t="shared" si="32"/>
        <v>-6340</v>
      </c>
      <c r="L22" s="78">
        <f t="shared" ref="L22:L29" si="33">+L54</f>
        <v>-6709</v>
      </c>
      <c r="M22" s="78">
        <f t="shared" ref="M22:M29" si="34">+M54-L22</f>
        <v>-7769</v>
      </c>
      <c r="N22" s="78">
        <f t="shared" ref="N22:O29" si="35">+N54-M54</f>
        <v>-7659</v>
      </c>
      <c r="O22" s="78">
        <f t="shared" si="35"/>
        <v>-7287</v>
      </c>
      <c r="P22" s="78">
        <f t="shared" ref="P22:P29" si="36">+P54</f>
        <v>-6333</v>
      </c>
      <c r="Q22" s="78">
        <f t="shared" ref="Q22:S29" si="37">+Q54-P54</f>
        <v>-5876</v>
      </c>
      <c r="R22" s="78">
        <f t="shared" si="37"/>
        <v>-3656</v>
      </c>
      <c r="S22" s="78">
        <f t="shared" si="37"/>
        <v>-2178</v>
      </c>
      <c r="T22" s="78">
        <f t="shared" ref="T22:T29" si="38">+T54</f>
        <v>-1916</v>
      </c>
      <c r="U22" s="78">
        <f t="shared" ref="U22:W29" si="39">+U54-T54</f>
        <v>-1601</v>
      </c>
      <c r="V22" s="78">
        <f t="shared" si="39"/>
        <v>-1273</v>
      </c>
      <c r="W22" s="78">
        <f t="shared" si="39"/>
        <v>-1829</v>
      </c>
      <c r="X22" s="78">
        <f t="shared" ref="X22:X29" si="40">+X54</f>
        <v>-6362</v>
      </c>
      <c r="Y22" s="78">
        <f t="shared" ref="Y22:AA29" si="41">+Y54-X54</f>
        <v>-8225</v>
      </c>
      <c r="Z22" s="78">
        <f t="shared" si="41"/>
        <v>-10015</v>
      </c>
      <c r="AA22" s="78">
        <f t="shared" si="41"/>
        <v>-9988</v>
      </c>
      <c r="AB22" s="78">
        <f t="shared" ref="AB22:AB28" si="42">+AB54</f>
        <v>-6386</v>
      </c>
      <c r="AC22" s="78">
        <f t="shared" ref="AC22:AE29" si="43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4">+AF54</f>
        <v>-4968</v>
      </c>
      <c r="AG22" s="78">
        <f t="shared" ref="AG22:AG29" si="45">+AG54-AF54</f>
        <v>-1286</v>
      </c>
      <c r="AH22" s="124"/>
      <c r="AI22" s="124"/>
      <c r="AJ22" s="124"/>
    </row>
    <row r="23" spans="1:36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32"/>
        <v>-162554</v>
      </c>
      <c r="K23" s="78">
        <f t="shared" si="32"/>
        <v>-174928</v>
      </c>
      <c r="L23" s="78">
        <f t="shared" si="33"/>
        <v>-182830</v>
      </c>
      <c r="M23" s="78">
        <f t="shared" si="34"/>
        <v>-188117</v>
      </c>
      <c r="N23" s="78">
        <f t="shared" si="35"/>
        <v>-216597</v>
      </c>
      <c r="O23" s="78">
        <f t="shared" si="35"/>
        <v>-219429</v>
      </c>
      <c r="P23" s="78">
        <f t="shared" si="36"/>
        <v>-215765</v>
      </c>
      <c r="Q23" s="78">
        <f t="shared" si="37"/>
        <v>-153804</v>
      </c>
      <c r="R23" s="78">
        <f t="shared" si="37"/>
        <v>-50001</v>
      </c>
      <c r="S23" s="78">
        <f t="shared" si="37"/>
        <v>-24518</v>
      </c>
      <c r="T23" s="78">
        <f t="shared" si="38"/>
        <v>-17700</v>
      </c>
      <c r="U23" s="78">
        <f t="shared" si="39"/>
        <v>-15588</v>
      </c>
      <c r="V23" s="78">
        <f t="shared" si="39"/>
        <v>-13717</v>
      </c>
      <c r="W23" s="78">
        <f t="shared" si="39"/>
        <v>-21739</v>
      </c>
      <c r="X23" s="78">
        <f t="shared" si="40"/>
        <v>-64577</v>
      </c>
      <c r="Y23" s="78">
        <f t="shared" si="41"/>
        <v>-264050</v>
      </c>
      <c r="Z23" s="78">
        <f t="shared" si="41"/>
        <v>-492387</v>
      </c>
      <c r="AA23" s="78">
        <f t="shared" si="41"/>
        <v>-634088</v>
      </c>
      <c r="AB23" s="78">
        <f t="shared" si="42"/>
        <v>-732390</v>
      </c>
      <c r="AC23" s="78">
        <f t="shared" si="43"/>
        <v>-689681</v>
      </c>
      <c r="AD23" s="78">
        <f t="shared" si="43"/>
        <v>-707751</v>
      </c>
      <c r="AE23" s="78">
        <f t="shared" si="43"/>
        <v>-693437</v>
      </c>
      <c r="AF23" s="78">
        <f t="shared" si="44"/>
        <v>-663773</v>
      </c>
      <c r="AG23" s="78">
        <f t="shared" si="45"/>
        <v>-680979</v>
      </c>
      <c r="AH23" s="124"/>
      <c r="AI23" s="124"/>
      <c r="AJ23" s="124"/>
    </row>
    <row r="24" spans="1:36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32"/>
        <v>-4968</v>
      </c>
      <c r="K24" s="78">
        <f t="shared" si="32"/>
        <v>-2144</v>
      </c>
      <c r="L24" s="78">
        <f t="shared" si="33"/>
        <v>-2479</v>
      </c>
      <c r="M24" s="78">
        <f t="shared" si="34"/>
        <v>-794</v>
      </c>
      <c r="N24" s="78">
        <f t="shared" si="35"/>
        <v>-1141</v>
      </c>
      <c r="O24" s="78">
        <f t="shared" si="35"/>
        <v>-1583</v>
      </c>
      <c r="P24" s="78">
        <f t="shared" si="36"/>
        <v>-6302</v>
      </c>
      <c r="Q24" s="78">
        <f t="shared" si="37"/>
        <v>-1372</v>
      </c>
      <c r="R24" s="78">
        <f t="shared" si="37"/>
        <v>-110</v>
      </c>
      <c r="S24" s="78">
        <f t="shared" si="37"/>
        <v>-11</v>
      </c>
      <c r="T24" s="78">
        <f t="shared" si="38"/>
        <v>-5</v>
      </c>
      <c r="U24" s="78">
        <f t="shared" si="39"/>
        <v>-4</v>
      </c>
      <c r="V24" s="78">
        <f t="shared" si="39"/>
        <v>-39</v>
      </c>
      <c r="W24" s="78">
        <f t="shared" si="39"/>
        <v>-1743</v>
      </c>
      <c r="X24" s="78">
        <f t="shared" si="40"/>
        <v>-7197</v>
      </c>
      <c r="Y24" s="78">
        <f t="shared" si="41"/>
        <v>-16434</v>
      </c>
      <c r="Z24" s="78">
        <f t="shared" si="41"/>
        <v>-20970</v>
      </c>
      <c r="AA24" s="78">
        <f t="shared" si="41"/>
        <v>-8270</v>
      </c>
      <c r="AB24" s="78">
        <f t="shared" si="42"/>
        <v>-19936</v>
      </c>
      <c r="AC24" s="78">
        <f t="shared" si="43"/>
        <v>-4968</v>
      </c>
      <c r="AD24" s="78">
        <f t="shared" si="43"/>
        <v>-6793</v>
      </c>
      <c r="AE24" s="78">
        <f t="shared" si="43"/>
        <v>-3481</v>
      </c>
      <c r="AF24" s="78">
        <f t="shared" si="44"/>
        <v>-8856</v>
      </c>
      <c r="AG24" s="78">
        <f t="shared" si="45"/>
        <v>-5806</v>
      </c>
      <c r="AH24" s="124"/>
      <c r="AI24" s="124"/>
      <c r="AJ24" s="124"/>
    </row>
    <row r="25" spans="1:36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32"/>
        <v>-4122</v>
      </c>
      <c r="K25" s="78">
        <f t="shared" si="32"/>
        <v>-4141</v>
      </c>
      <c r="L25" s="78">
        <f t="shared" si="33"/>
        <v>-4125</v>
      </c>
      <c r="M25" s="78">
        <f t="shared" si="34"/>
        <v>-5715</v>
      </c>
      <c r="N25" s="78">
        <f t="shared" si="35"/>
        <v>-8329</v>
      </c>
      <c r="O25" s="78">
        <f t="shared" si="35"/>
        <v>-8016</v>
      </c>
      <c r="P25" s="78">
        <f t="shared" si="36"/>
        <v>-6045</v>
      </c>
      <c r="Q25" s="78">
        <f t="shared" si="37"/>
        <v>-3634</v>
      </c>
      <c r="R25" s="78">
        <f t="shared" si="37"/>
        <v>-2291</v>
      </c>
      <c r="S25" s="78">
        <f t="shared" si="37"/>
        <v>-1820</v>
      </c>
      <c r="T25" s="78">
        <f t="shared" si="38"/>
        <v>-1332</v>
      </c>
      <c r="U25" s="78">
        <f t="shared" si="39"/>
        <v>-1032</v>
      </c>
      <c r="V25" s="78">
        <f t="shared" si="39"/>
        <v>-788</v>
      </c>
      <c r="W25" s="78">
        <f t="shared" si="39"/>
        <v>-617</v>
      </c>
      <c r="X25" s="78">
        <f t="shared" si="40"/>
        <v>-317</v>
      </c>
      <c r="Y25" s="78">
        <f t="shared" si="41"/>
        <v>-208</v>
      </c>
      <c r="Z25" s="78">
        <f t="shared" si="41"/>
        <v>0</v>
      </c>
      <c r="AA25" s="78">
        <f t="shared" si="41"/>
        <v>-1253</v>
      </c>
      <c r="AB25" s="78">
        <f t="shared" si="42"/>
        <v>-12527</v>
      </c>
      <c r="AC25" s="78">
        <f t="shared" si="43"/>
        <v>-12638</v>
      </c>
      <c r="AD25" s="78">
        <f t="shared" si="43"/>
        <v>-31361</v>
      </c>
      <c r="AE25" s="78">
        <f t="shared" si="43"/>
        <v>-83759</v>
      </c>
      <c r="AF25" s="78">
        <f t="shared" si="44"/>
        <v>-98811</v>
      </c>
      <c r="AG25" s="78">
        <f t="shared" si="45"/>
        <v>-98521</v>
      </c>
      <c r="AH25" s="124"/>
      <c r="AI25" s="124"/>
      <c r="AJ25" s="124"/>
    </row>
    <row r="26" spans="1:36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32"/>
        <v>-7198</v>
      </c>
      <c r="K26" s="78">
        <f t="shared" si="32"/>
        <v>-7204</v>
      </c>
      <c r="L26" s="78">
        <f t="shared" si="33"/>
        <v>-12733</v>
      </c>
      <c r="M26" s="78">
        <f t="shared" si="34"/>
        <v>-15861</v>
      </c>
      <c r="N26" s="78">
        <f t="shared" si="35"/>
        <v>-16569</v>
      </c>
      <c r="O26" s="78">
        <f t="shared" si="35"/>
        <v>-15773</v>
      </c>
      <c r="P26" s="78">
        <f t="shared" si="36"/>
        <v>-15586</v>
      </c>
      <c r="Q26" s="78">
        <f t="shared" si="37"/>
        <v>-14913</v>
      </c>
      <c r="R26" s="78">
        <f t="shared" si="37"/>
        <v>-10968</v>
      </c>
      <c r="S26" s="78">
        <f t="shared" si="37"/>
        <v>-9974</v>
      </c>
      <c r="T26" s="78">
        <f t="shared" si="38"/>
        <v>-9641</v>
      </c>
      <c r="U26" s="78">
        <f t="shared" si="39"/>
        <v>-9727</v>
      </c>
      <c r="V26" s="78">
        <f t="shared" si="39"/>
        <v>-9834</v>
      </c>
      <c r="W26" s="78">
        <f t="shared" si="39"/>
        <v>-10874</v>
      </c>
      <c r="X26" s="78">
        <f t="shared" si="40"/>
        <v>-17819</v>
      </c>
      <c r="Y26" s="78">
        <f t="shared" si="41"/>
        <v>-22130</v>
      </c>
      <c r="Z26" s="78">
        <f t="shared" si="41"/>
        <v>-33673</v>
      </c>
      <c r="AA26" s="78">
        <f t="shared" si="41"/>
        <v>-36559</v>
      </c>
      <c r="AB26" s="78">
        <f t="shared" si="42"/>
        <v>-35967</v>
      </c>
      <c r="AC26" s="78">
        <f t="shared" si="43"/>
        <v>-35954</v>
      </c>
      <c r="AD26" s="78">
        <f t="shared" si="43"/>
        <v>-35262</v>
      </c>
      <c r="AE26" s="78">
        <f t="shared" si="43"/>
        <v>-34503</v>
      </c>
      <c r="AF26" s="78">
        <f t="shared" si="44"/>
        <v>-31575</v>
      </c>
      <c r="AG26" s="78">
        <f t="shared" si="45"/>
        <v>-31054</v>
      </c>
      <c r="AH26" s="124"/>
      <c r="AI26" s="124"/>
      <c r="AJ26" s="124"/>
    </row>
    <row r="27" spans="1:36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33"/>
        <v>-1651</v>
      </c>
      <c r="M27" s="78">
        <f t="shared" si="34"/>
        <v>-2017</v>
      </c>
      <c r="N27" s="78">
        <f t="shared" si="35"/>
        <v>-1979</v>
      </c>
      <c r="O27" s="78">
        <f t="shared" si="35"/>
        <v>-2229</v>
      </c>
      <c r="P27" s="78">
        <f t="shared" si="36"/>
        <v>-1927</v>
      </c>
      <c r="Q27" s="78">
        <f t="shared" si="37"/>
        <v>-2279</v>
      </c>
      <c r="R27" s="78">
        <f t="shared" si="37"/>
        <v>-2014</v>
      </c>
      <c r="S27" s="78">
        <f t="shared" si="37"/>
        <v>-2087</v>
      </c>
      <c r="T27" s="78">
        <f t="shared" si="38"/>
        <v>-2043</v>
      </c>
      <c r="U27" s="78">
        <f t="shared" si="39"/>
        <v>-2139</v>
      </c>
      <c r="V27" s="78">
        <f t="shared" si="39"/>
        <v>-1881</v>
      </c>
      <c r="W27" s="78">
        <f t="shared" si="39"/>
        <v>-1885</v>
      </c>
      <c r="X27" s="78">
        <f t="shared" si="40"/>
        <v>-2004</v>
      </c>
      <c r="Y27" s="78">
        <f t="shared" si="41"/>
        <v>-1995</v>
      </c>
      <c r="Z27" s="78">
        <f t="shared" si="41"/>
        <v>-1888</v>
      </c>
      <c r="AA27" s="78">
        <f t="shared" si="41"/>
        <v>-2196</v>
      </c>
      <c r="AB27" s="78">
        <f t="shared" si="42"/>
        <v>-2103</v>
      </c>
      <c r="AC27" s="78">
        <f t="shared" si="43"/>
        <v>-2838</v>
      </c>
      <c r="AD27" s="78">
        <f t="shared" si="43"/>
        <v>-2121</v>
      </c>
      <c r="AE27" s="78">
        <f t="shared" si="43"/>
        <v>-2801</v>
      </c>
      <c r="AF27" s="78">
        <f t="shared" si="44"/>
        <v>-2683</v>
      </c>
      <c r="AG27" s="78">
        <f t="shared" si="45"/>
        <v>-2904</v>
      </c>
      <c r="AH27" s="124"/>
      <c r="AI27" s="124"/>
      <c r="AJ27" s="124"/>
    </row>
    <row r="28" spans="1:36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33"/>
        <v>0</v>
      </c>
      <c r="M28" s="78">
        <f t="shared" si="34"/>
        <v>-89</v>
      </c>
      <c r="N28" s="78">
        <f t="shared" si="35"/>
        <v>-276</v>
      </c>
      <c r="O28" s="78">
        <f t="shared" si="35"/>
        <v>0</v>
      </c>
      <c r="P28" s="78">
        <f t="shared" si="36"/>
        <v>0</v>
      </c>
      <c r="Q28" s="78">
        <f t="shared" si="37"/>
        <v>0</v>
      </c>
      <c r="R28" s="78">
        <f t="shared" si="37"/>
        <v>0</v>
      </c>
      <c r="S28" s="78">
        <f t="shared" si="37"/>
        <v>0</v>
      </c>
      <c r="T28" s="78">
        <f t="shared" si="38"/>
        <v>0</v>
      </c>
      <c r="U28" s="78">
        <f t="shared" si="39"/>
        <v>0</v>
      </c>
      <c r="V28" s="78">
        <f>+V60-U60</f>
        <v>0</v>
      </c>
      <c r="W28" s="78">
        <f>+W60-V60</f>
        <v>0</v>
      </c>
      <c r="X28" s="78">
        <f t="shared" si="40"/>
        <v>0</v>
      </c>
      <c r="Y28" s="78">
        <f t="shared" si="41"/>
        <v>0</v>
      </c>
      <c r="Z28" s="78">
        <f t="shared" si="41"/>
        <v>0</v>
      </c>
      <c r="AA28" s="78">
        <f t="shared" si="41"/>
        <v>0</v>
      </c>
      <c r="AB28" s="78">
        <f t="shared" si="42"/>
        <v>0</v>
      </c>
      <c r="AC28" s="78">
        <f t="shared" si="43"/>
        <v>0</v>
      </c>
      <c r="AD28" s="78">
        <f t="shared" si="43"/>
        <v>0</v>
      </c>
      <c r="AE28" s="78">
        <f t="shared" si="43"/>
        <v>-17010</v>
      </c>
      <c r="AF28" s="78">
        <f t="shared" si="44"/>
        <v>-4516</v>
      </c>
      <c r="AG28" s="78">
        <f t="shared" si="45"/>
        <v>-3077</v>
      </c>
      <c r="AH28" s="124"/>
    </row>
    <row r="29" spans="1:36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33"/>
        <v>-40</v>
      </c>
      <c r="M29" s="78">
        <f t="shared" si="34"/>
        <v>-41</v>
      </c>
      <c r="N29" s="78">
        <f t="shared" si="35"/>
        <v>-40</v>
      </c>
      <c r="O29" s="78">
        <f t="shared" si="35"/>
        <v>-40</v>
      </c>
      <c r="P29" s="78">
        <f t="shared" si="36"/>
        <v>-6</v>
      </c>
      <c r="Q29" s="78">
        <f t="shared" si="37"/>
        <v>-18</v>
      </c>
      <c r="R29" s="78">
        <f t="shared" si="37"/>
        <v>-11</v>
      </c>
      <c r="S29" s="78">
        <f t="shared" si="37"/>
        <v>-20</v>
      </c>
      <c r="T29" s="78">
        <f t="shared" si="38"/>
        <v>-1</v>
      </c>
      <c r="U29" s="78">
        <f t="shared" si="39"/>
        <v>-1</v>
      </c>
      <c r="V29" s="78">
        <f t="shared" si="39"/>
        <v>0</v>
      </c>
      <c r="W29" s="78">
        <f t="shared" si="39"/>
        <v>-1</v>
      </c>
      <c r="X29" s="78">
        <f t="shared" si="40"/>
        <v>0</v>
      </c>
      <c r="Y29" s="78">
        <f t="shared" si="41"/>
        <v>0</v>
      </c>
      <c r="Z29" s="78">
        <f t="shared" si="41"/>
        <v>0</v>
      </c>
      <c r="AA29" s="78">
        <f t="shared" si="41"/>
        <v>-1</v>
      </c>
      <c r="AB29" s="78">
        <f>+AB61</f>
        <v>0</v>
      </c>
      <c r="AC29" s="78">
        <f t="shared" si="43"/>
        <v>0</v>
      </c>
      <c r="AD29" s="78">
        <f t="shared" si="43"/>
        <v>0</v>
      </c>
      <c r="AE29" s="78">
        <f t="shared" si="43"/>
        <v>0</v>
      </c>
      <c r="AF29" s="78">
        <f>+AF61</f>
        <v>0</v>
      </c>
      <c r="AG29" s="78">
        <f t="shared" si="45"/>
        <v>0</v>
      </c>
      <c r="AH29" s="124"/>
      <c r="AI29" s="124"/>
      <c r="AJ29" s="124"/>
    </row>
    <row r="30" spans="1:36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E30" si="46">+E29+E21</f>
        <v>-172653</v>
      </c>
      <c r="F30" s="75">
        <f t="shared" si="46"/>
        <v>-174971</v>
      </c>
      <c r="G30" s="75">
        <f t="shared" si="46"/>
        <v>-171984</v>
      </c>
      <c r="H30" s="75">
        <f t="shared" si="46"/>
        <v>-181304</v>
      </c>
      <c r="I30" s="75">
        <f t="shared" si="46"/>
        <v>-183908</v>
      </c>
      <c r="J30" s="75">
        <f t="shared" si="46"/>
        <v>-184406</v>
      </c>
      <c r="K30" s="75">
        <f t="shared" si="46"/>
        <v>-194826</v>
      </c>
      <c r="L30" s="75">
        <f t="shared" si="46"/>
        <v>-210567</v>
      </c>
      <c r="M30" s="75">
        <f t="shared" si="46"/>
        <v>-220403</v>
      </c>
      <c r="N30" s="75">
        <f t="shared" si="46"/>
        <v>-252590</v>
      </c>
      <c r="O30" s="75">
        <f t="shared" si="46"/>
        <v>-254357</v>
      </c>
      <c r="P30" s="75">
        <f t="shared" si="46"/>
        <v>-251964</v>
      </c>
      <c r="Q30" s="75">
        <f t="shared" si="46"/>
        <v>-181896</v>
      </c>
      <c r="R30" s="75">
        <f t="shared" si="46"/>
        <v>-69051</v>
      </c>
      <c r="S30" s="75">
        <f t="shared" si="46"/>
        <v>-40608</v>
      </c>
      <c r="T30" s="75">
        <f t="shared" si="46"/>
        <v>-32638</v>
      </c>
      <c r="U30" s="75">
        <f t="shared" si="46"/>
        <v>-30092</v>
      </c>
      <c r="V30" s="75">
        <f t="shared" si="46"/>
        <v>-27532</v>
      </c>
      <c r="W30" s="75">
        <f t="shared" si="46"/>
        <v>-38688</v>
      </c>
      <c r="X30" s="75">
        <f t="shared" si="46"/>
        <v>-98276</v>
      </c>
      <c r="Y30" s="75">
        <f t="shared" si="46"/>
        <v>-313042</v>
      </c>
      <c r="Z30" s="75">
        <f t="shared" si="46"/>
        <v>-558933</v>
      </c>
      <c r="AA30" s="75">
        <f t="shared" si="46"/>
        <v>-692355</v>
      </c>
      <c r="AB30" s="75">
        <f t="shared" si="46"/>
        <v>-809309</v>
      </c>
      <c r="AC30" s="75">
        <f t="shared" si="46"/>
        <v>-751699</v>
      </c>
      <c r="AD30" s="75">
        <f t="shared" si="46"/>
        <v>-785386</v>
      </c>
      <c r="AE30" s="75">
        <f t="shared" si="46"/>
        <v>-835890</v>
      </c>
      <c r="AF30" s="75">
        <f t="shared" ref="AF30:AG30" si="47">+AF29+AF21</f>
        <v>-815182</v>
      </c>
      <c r="AG30" s="75">
        <f t="shared" si="47"/>
        <v>-823627</v>
      </c>
    </row>
    <row r="31" spans="1:36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6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8" ht="15.5">
      <c r="A33" s="39" t="s">
        <v>256</v>
      </c>
      <c r="B33" s="39"/>
    </row>
    <row r="34" spans="1:48" ht="15.5">
      <c r="A34" s="39" t="s">
        <v>369</v>
      </c>
      <c r="B34" s="42"/>
      <c r="D34" s="42"/>
    </row>
    <row r="35" spans="1:48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</row>
    <row r="36" spans="1:48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15" t="s">
        <v>673</v>
      </c>
      <c r="AH36" s="124"/>
      <c r="AI36" s="124"/>
      <c r="AJ36" s="124"/>
      <c r="AK36" s="124"/>
      <c r="AL36" s="124"/>
    </row>
    <row r="37" spans="1:48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G37" si="48">+D38</f>
        <v>81289</v>
      </c>
      <c r="E37" s="76">
        <f t="shared" si="48"/>
        <v>160749</v>
      </c>
      <c r="F37" s="76">
        <f t="shared" si="48"/>
        <v>245534</v>
      </c>
      <c r="G37" s="76">
        <f t="shared" si="48"/>
        <v>328150</v>
      </c>
      <c r="H37" s="76">
        <f t="shared" si="48"/>
        <v>88336</v>
      </c>
      <c r="I37" s="76">
        <f t="shared" si="48"/>
        <v>174182</v>
      </c>
      <c r="J37" s="76">
        <f t="shared" si="48"/>
        <v>257535</v>
      </c>
      <c r="K37" s="76">
        <f t="shared" si="48"/>
        <v>352397</v>
      </c>
      <c r="L37" s="76">
        <f t="shared" si="48"/>
        <v>105093</v>
      </c>
      <c r="M37" s="76">
        <f t="shared" si="48"/>
        <v>199113</v>
      </c>
      <c r="N37" s="76">
        <f t="shared" si="48"/>
        <v>293772</v>
      </c>
      <c r="O37" s="76">
        <f t="shared" si="48"/>
        <v>394733</v>
      </c>
      <c r="P37" s="76">
        <f t="shared" si="48"/>
        <v>102120</v>
      </c>
      <c r="Q37" s="76">
        <f t="shared" si="48"/>
        <v>196010</v>
      </c>
      <c r="R37" s="76">
        <f t="shared" si="48"/>
        <v>264201</v>
      </c>
      <c r="S37" s="76">
        <f t="shared" si="48"/>
        <v>313452</v>
      </c>
      <c r="T37" s="76">
        <f t="shared" si="48"/>
        <v>37009</v>
      </c>
      <c r="U37" s="76">
        <f t="shared" si="48"/>
        <v>73475</v>
      </c>
      <c r="V37" s="76">
        <f t="shared" si="48"/>
        <v>106825</v>
      </c>
      <c r="W37" s="76">
        <f t="shared" si="48"/>
        <v>157554</v>
      </c>
      <c r="X37" s="76">
        <f t="shared" si="48"/>
        <v>81986</v>
      </c>
      <c r="Y37" s="76">
        <f t="shared" si="48"/>
        <v>197970</v>
      </c>
      <c r="Z37" s="76">
        <f t="shared" si="48"/>
        <v>331708</v>
      </c>
      <c r="AA37" s="76">
        <f t="shared" si="48"/>
        <v>468575</v>
      </c>
      <c r="AB37" s="76">
        <f t="shared" si="48"/>
        <v>250011</v>
      </c>
      <c r="AC37" s="76">
        <f t="shared" si="48"/>
        <v>446739</v>
      </c>
      <c r="AD37" s="76">
        <f t="shared" si="48"/>
        <v>648685</v>
      </c>
      <c r="AE37" s="76">
        <f t="shared" si="48"/>
        <v>879957</v>
      </c>
      <c r="AF37" s="76">
        <f t="shared" si="48"/>
        <v>302107</v>
      </c>
      <c r="AG37" s="76">
        <f t="shared" si="48"/>
        <v>637833</v>
      </c>
      <c r="AH37" s="124"/>
      <c r="AK37" s="124"/>
      <c r="AL37" s="124"/>
      <c r="AN37" s="69"/>
      <c r="AO37" s="69"/>
      <c r="AP37" s="69"/>
      <c r="AQ37" s="69"/>
      <c r="AR37" s="69"/>
      <c r="AS37" s="69"/>
      <c r="AT37" s="69"/>
      <c r="AU37" s="69"/>
      <c r="AV37" s="69"/>
    </row>
    <row r="38" spans="1:48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78">
        <v>637833</v>
      </c>
      <c r="AH38" s="124"/>
      <c r="AK38" s="124"/>
      <c r="AL38" s="124"/>
      <c r="AN38" s="69"/>
      <c r="AO38" s="69"/>
      <c r="AP38" s="69"/>
      <c r="AQ38" s="69"/>
      <c r="AR38" s="69"/>
      <c r="AS38" s="69"/>
      <c r="AT38" s="69"/>
      <c r="AU38" s="69"/>
      <c r="AV38" s="69"/>
    </row>
    <row r="39" spans="1:48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G39" si="49">+D40+D41+D42+D43+D44+D45</f>
        <v>492984</v>
      </c>
      <c r="E39" s="76">
        <f t="shared" si="49"/>
        <v>1004526</v>
      </c>
      <c r="F39" s="76">
        <f t="shared" si="49"/>
        <v>1531006</v>
      </c>
      <c r="G39" s="76">
        <f t="shared" si="49"/>
        <v>2061199</v>
      </c>
      <c r="H39" s="76">
        <f t="shared" si="49"/>
        <v>493873</v>
      </c>
      <c r="I39" s="76">
        <f t="shared" si="49"/>
        <v>1003983</v>
      </c>
      <c r="J39" s="76">
        <f t="shared" si="49"/>
        <v>1537631</v>
      </c>
      <c r="K39" s="76">
        <f t="shared" si="49"/>
        <v>2092858</v>
      </c>
      <c r="L39" s="76">
        <f t="shared" si="49"/>
        <v>558697</v>
      </c>
      <c r="M39" s="76">
        <f t="shared" si="49"/>
        <v>1227785</v>
      </c>
      <c r="N39" s="76">
        <f t="shared" si="49"/>
        <v>2040780</v>
      </c>
      <c r="O39" s="76">
        <f t="shared" si="49"/>
        <v>2852907</v>
      </c>
      <c r="P39" s="76">
        <f t="shared" si="49"/>
        <v>793067</v>
      </c>
      <c r="Q39" s="76">
        <f t="shared" si="49"/>
        <v>1494399</v>
      </c>
      <c r="R39" s="76">
        <f t="shared" si="49"/>
        <v>2106937</v>
      </c>
      <c r="S39" s="76">
        <f t="shared" si="49"/>
        <v>2704672</v>
      </c>
      <c r="T39" s="76">
        <f t="shared" si="49"/>
        <v>598294</v>
      </c>
      <c r="U39" s="76">
        <f t="shared" si="49"/>
        <v>1225365</v>
      </c>
      <c r="V39" s="76">
        <f t="shared" si="49"/>
        <v>1870914</v>
      </c>
      <c r="W39" s="76">
        <f t="shared" si="49"/>
        <v>2620651</v>
      </c>
      <c r="X39" s="76">
        <f t="shared" si="49"/>
        <v>983668</v>
      </c>
      <c r="Y39" s="76">
        <f t="shared" si="49"/>
        <v>2384668</v>
      </c>
      <c r="Z39" s="76">
        <f t="shared" si="49"/>
        <v>2673532</v>
      </c>
      <c r="AA39" s="76">
        <f t="shared" si="49"/>
        <v>4560119</v>
      </c>
      <c r="AB39" s="76">
        <f t="shared" si="49"/>
        <v>1797093</v>
      </c>
      <c r="AC39" s="76">
        <f t="shared" si="49"/>
        <v>3662077</v>
      </c>
      <c r="AD39" s="76">
        <f t="shared" si="49"/>
        <v>5592321</v>
      </c>
      <c r="AE39" s="76">
        <f t="shared" si="49"/>
        <v>7446886</v>
      </c>
      <c r="AF39" s="76">
        <f t="shared" si="49"/>
        <v>1837987</v>
      </c>
      <c r="AG39" s="76">
        <f t="shared" si="49"/>
        <v>3479000</v>
      </c>
      <c r="AH39" s="124"/>
      <c r="AK39" s="124"/>
      <c r="AL39" s="124"/>
      <c r="AN39" s="69"/>
      <c r="AO39" s="69"/>
      <c r="AP39" s="69"/>
      <c r="AQ39" s="69"/>
      <c r="AR39" s="69"/>
      <c r="AS39" s="69"/>
      <c r="AT39" s="69"/>
      <c r="AU39" s="69"/>
      <c r="AV39" s="69"/>
    </row>
    <row r="40" spans="1:48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78">
        <v>107029</v>
      </c>
      <c r="AH40" s="124"/>
      <c r="AK40" s="124"/>
      <c r="AL40" s="124"/>
      <c r="AN40" s="69"/>
      <c r="AO40" s="69"/>
      <c r="AP40" s="69"/>
      <c r="AQ40" s="69"/>
      <c r="AR40" s="69"/>
      <c r="AS40" s="69"/>
      <c r="AT40" s="69"/>
      <c r="AU40" s="69"/>
      <c r="AV40" s="69"/>
    </row>
    <row r="41" spans="1:48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75">
        <v>2860116</v>
      </c>
      <c r="AH41" s="124"/>
      <c r="AK41" s="124"/>
      <c r="AL41" s="124"/>
      <c r="AN41" s="69"/>
      <c r="AO41" s="69"/>
      <c r="AP41" s="69"/>
      <c r="AQ41" s="69"/>
      <c r="AR41" s="69"/>
      <c r="AS41" s="69"/>
      <c r="AT41" s="69"/>
      <c r="AU41" s="69"/>
      <c r="AV41" s="69"/>
    </row>
    <row r="42" spans="1:48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78">
        <v>475063</v>
      </c>
      <c r="AH42" s="124"/>
      <c r="AK42" s="124"/>
      <c r="AL42" s="124"/>
      <c r="AN42" s="69"/>
      <c r="AO42" s="69"/>
      <c r="AP42" s="69"/>
      <c r="AQ42" s="69"/>
      <c r="AR42" s="69"/>
      <c r="AS42" s="69"/>
      <c r="AT42" s="69"/>
      <c r="AU42" s="69"/>
      <c r="AV42" s="69"/>
    </row>
    <row r="43" spans="1:48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78">
        <v>12426</v>
      </c>
      <c r="AH43" s="124"/>
      <c r="AK43" s="124"/>
      <c r="AL43" s="124"/>
      <c r="AN43" s="69"/>
      <c r="AO43" s="69"/>
      <c r="AP43" s="69"/>
      <c r="AQ43" s="69"/>
      <c r="AR43" s="69"/>
      <c r="AS43" s="69"/>
      <c r="AT43" s="69"/>
      <c r="AU43" s="69"/>
      <c r="AV43" s="69"/>
    </row>
    <row r="44" spans="1:48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78">
        <v>24366</v>
      </c>
      <c r="AH44" s="124"/>
      <c r="AK44" s="124"/>
      <c r="AL44" s="124"/>
      <c r="AN44" s="69"/>
      <c r="AO44" s="69"/>
      <c r="AP44" s="69"/>
      <c r="AQ44" s="69"/>
      <c r="AR44" s="69"/>
      <c r="AS44" s="69"/>
      <c r="AT44" s="69"/>
      <c r="AU44" s="69"/>
      <c r="AV44" s="69"/>
    </row>
    <row r="45" spans="1:48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78">
        <v>0</v>
      </c>
      <c r="AH45" s="124"/>
      <c r="AL45" s="124"/>
      <c r="AN45" s="69"/>
      <c r="AO45" s="69"/>
      <c r="AP45" s="69"/>
      <c r="AQ45" s="69"/>
      <c r="AR45" s="69"/>
      <c r="AS45" s="69"/>
      <c r="AT45" s="69"/>
      <c r="AU45" s="69"/>
      <c r="AV45" s="69"/>
    </row>
    <row r="46" spans="1:48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50">+D47+D49</f>
        <v>2077</v>
      </c>
      <c r="E46" s="76">
        <f t="shared" si="50"/>
        <v>4497</v>
      </c>
      <c r="F46" s="76">
        <f t="shared" si="50"/>
        <v>6484</v>
      </c>
      <c r="G46" s="76">
        <f t="shared" si="50"/>
        <v>9589</v>
      </c>
      <c r="H46" s="76">
        <f>+H47+H49+H48</f>
        <v>35788</v>
      </c>
      <c r="I46" s="76">
        <f t="shared" ref="I46:AG46" si="51">+I47+I49+I48</f>
        <v>79993</v>
      </c>
      <c r="J46" s="76">
        <f t="shared" si="51"/>
        <v>128513</v>
      </c>
      <c r="K46" s="76">
        <f t="shared" si="51"/>
        <v>177083</v>
      </c>
      <c r="L46" s="76">
        <f t="shared" si="51"/>
        <v>47108</v>
      </c>
      <c r="M46" s="76">
        <f t="shared" si="51"/>
        <v>88734</v>
      </c>
      <c r="N46" s="76">
        <f t="shared" si="51"/>
        <v>138860</v>
      </c>
      <c r="O46" s="76">
        <f t="shared" si="51"/>
        <v>189664</v>
      </c>
      <c r="P46" s="76">
        <f t="shared" si="51"/>
        <v>46413</v>
      </c>
      <c r="Q46" s="76">
        <f t="shared" si="51"/>
        <v>73305</v>
      </c>
      <c r="R46" s="76">
        <f t="shared" si="51"/>
        <v>90198.304999999993</v>
      </c>
      <c r="S46" s="76">
        <f t="shared" si="51"/>
        <v>108455</v>
      </c>
      <c r="T46" s="76">
        <f t="shared" si="51"/>
        <v>19629</v>
      </c>
      <c r="U46" s="76">
        <f t="shared" si="51"/>
        <v>41056</v>
      </c>
      <c r="V46" s="76">
        <f t="shared" si="51"/>
        <v>58567</v>
      </c>
      <c r="W46" s="76">
        <f t="shared" si="51"/>
        <v>63888</v>
      </c>
      <c r="X46" s="76">
        <f t="shared" si="51"/>
        <v>-6339</v>
      </c>
      <c r="Y46" s="76">
        <f t="shared" si="51"/>
        <v>-31399</v>
      </c>
      <c r="Z46" s="76">
        <f t="shared" si="51"/>
        <v>-46577</v>
      </c>
      <c r="AA46" s="76">
        <f t="shared" si="51"/>
        <v>-28797</v>
      </c>
      <c r="AB46" s="76">
        <f t="shared" si="51"/>
        <v>24329</v>
      </c>
      <c r="AC46" s="76">
        <f t="shared" si="51"/>
        <v>50142</v>
      </c>
      <c r="AD46" s="76">
        <f t="shared" si="51"/>
        <v>75099</v>
      </c>
      <c r="AE46" s="76">
        <f t="shared" si="51"/>
        <v>108930</v>
      </c>
      <c r="AF46" s="76">
        <f t="shared" si="51"/>
        <v>29333</v>
      </c>
      <c r="AG46" s="76">
        <f t="shared" si="51"/>
        <v>57793</v>
      </c>
      <c r="AH46" s="124"/>
      <c r="AK46" s="124"/>
      <c r="AL46" s="124"/>
      <c r="AN46" s="69"/>
      <c r="AO46" s="69"/>
      <c r="AP46" s="69"/>
      <c r="AQ46" s="69"/>
      <c r="AR46" s="69"/>
      <c r="AS46" s="69"/>
      <c r="AT46" s="69"/>
      <c r="AU46" s="69"/>
      <c r="AV46" s="69"/>
    </row>
    <row r="47" spans="1:48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78">
        <v>1688</v>
      </c>
      <c r="AH47" s="124"/>
      <c r="AL47" s="124"/>
      <c r="AN47" s="69"/>
      <c r="AO47" s="69"/>
      <c r="AP47" s="69"/>
      <c r="AQ47" s="69"/>
      <c r="AR47" s="69"/>
      <c r="AS47" s="69"/>
      <c r="AT47" s="69"/>
      <c r="AU47" s="69"/>
      <c r="AV47" s="69"/>
    </row>
    <row r="48" spans="1:48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78">
        <v>49762</v>
      </c>
      <c r="AH48" s="124"/>
      <c r="AK48" s="124"/>
      <c r="AL48" s="124"/>
      <c r="AN48" s="69"/>
      <c r="AO48" s="69"/>
      <c r="AP48" s="69"/>
      <c r="AQ48" s="69"/>
      <c r="AR48" s="69"/>
      <c r="AS48" s="69"/>
      <c r="AT48" s="69"/>
      <c r="AU48" s="69"/>
      <c r="AV48" s="69"/>
    </row>
    <row r="49" spans="1:48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78">
        <v>6343</v>
      </c>
      <c r="AH49" s="124"/>
      <c r="AK49" s="124"/>
      <c r="AL49" s="124"/>
      <c r="AN49" s="69"/>
      <c r="AO49" s="69"/>
      <c r="AP49" s="69"/>
      <c r="AQ49" s="69"/>
      <c r="AR49" s="69"/>
      <c r="AS49" s="69"/>
      <c r="AT49" s="69"/>
      <c r="AU49" s="69"/>
      <c r="AV49" s="69"/>
    </row>
    <row r="50" spans="1:48" ht="15" thickBot="1">
      <c r="A50" s="62" t="s">
        <v>283</v>
      </c>
      <c r="B50" s="62" t="s">
        <v>83</v>
      </c>
      <c r="C50" s="79">
        <f t="shared" ref="C50:S50" si="52">+C46+C39+C37</f>
        <v>2277354</v>
      </c>
      <c r="D50" s="79">
        <f t="shared" si="52"/>
        <v>576350</v>
      </c>
      <c r="E50" s="79">
        <f t="shared" si="52"/>
        <v>1169772</v>
      </c>
      <c r="F50" s="79">
        <f t="shared" si="52"/>
        <v>1783024</v>
      </c>
      <c r="G50" s="79">
        <f t="shared" si="52"/>
        <v>2398938</v>
      </c>
      <c r="H50" s="79">
        <f t="shared" si="52"/>
        <v>617997</v>
      </c>
      <c r="I50" s="79">
        <f t="shared" si="52"/>
        <v>1258158</v>
      </c>
      <c r="J50" s="79">
        <f t="shared" si="52"/>
        <v>1923679</v>
      </c>
      <c r="K50" s="79">
        <f t="shared" si="52"/>
        <v>2622338</v>
      </c>
      <c r="L50" s="79">
        <f t="shared" si="52"/>
        <v>710898</v>
      </c>
      <c r="M50" s="79">
        <f t="shared" si="52"/>
        <v>1515632</v>
      </c>
      <c r="N50" s="79">
        <f t="shared" si="52"/>
        <v>2473412</v>
      </c>
      <c r="O50" s="79">
        <f t="shared" si="52"/>
        <v>3437304</v>
      </c>
      <c r="P50" s="79">
        <f t="shared" si="52"/>
        <v>941600</v>
      </c>
      <c r="Q50" s="79">
        <f t="shared" si="52"/>
        <v>1763714</v>
      </c>
      <c r="R50" s="79">
        <f t="shared" si="52"/>
        <v>2461336.3050000002</v>
      </c>
      <c r="S50" s="79">
        <f t="shared" si="52"/>
        <v>3126579</v>
      </c>
      <c r="T50" s="79">
        <f>+T46+T39+T37</f>
        <v>654932</v>
      </c>
      <c r="U50" s="79">
        <f t="shared" ref="U50:AG50" si="53">+U46+U39+U37</f>
        <v>1339896</v>
      </c>
      <c r="V50" s="79">
        <f t="shared" si="53"/>
        <v>2036306</v>
      </c>
      <c r="W50" s="79">
        <f t="shared" si="53"/>
        <v>2842093</v>
      </c>
      <c r="X50" s="79">
        <f t="shared" si="53"/>
        <v>1059315</v>
      </c>
      <c r="Y50" s="79">
        <f t="shared" si="53"/>
        <v>2551239</v>
      </c>
      <c r="Z50" s="79">
        <f t="shared" si="53"/>
        <v>2958663</v>
      </c>
      <c r="AA50" s="79">
        <f t="shared" si="53"/>
        <v>4999897</v>
      </c>
      <c r="AB50" s="79">
        <f t="shared" si="53"/>
        <v>2071433</v>
      </c>
      <c r="AC50" s="79">
        <f t="shared" si="53"/>
        <v>4158958</v>
      </c>
      <c r="AD50" s="79">
        <f t="shared" si="53"/>
        <v>6316105</v>
      </c>
      <c r="AE50" s="79">
        <f t="shared" si="53"/>
        <v>8435773</v>
      </c>
      <c r="AF50" s="79">
        <f t="shared" si="53"/>
        <v>2169427</v>
      </c>
      <c r="AG50" s="79">
        <f t="shared" si="53"/>
        <v>4174626</v>
      </c>
      <c r="AH50" s="124"/>
      <c r="AK50" s="124"/>
      <c r="AL50" s="124"/>
      <c r="AN50" s="69"/>
      <c r="AO50" s="69"/>
      <c r="AP50" s="69"/>
      <c r="AQ50" s="69"/>
      <c r="AR50" s="69"/>
      <c r="AS50" s="69"/>
      <c r="AT50" s="69"/>
      <c r="AU50" s="69"/>
      <c r="AV50" s="69"/>
    </row>
    <row r="51" spans="1:48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H51" s="124"/>
      <c r="AL51" s="124"/>
    </row>
    <row r="52" spans="1:48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  <c r="AG52" s="115" t="s">
        <v>673</v>
      </c>
    </row>
    <row r="53" spans="1:48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54">+D54+D55+D56+D57+D58+D60</f>
        <v>-182763</v>
      </c>
      <c r="E53" s="68">
        <f t="shared" si="54"/>
        <v>-355331</v>
      </c>
      <c r="F53" s="68">
        <f t="shared" si="54"/>
        <v>-530209</v>
      </c>
      <c r="G53" s="68">
        <f t="shared" si="54"/>
        <v>-702075</v>
      </c>
      <c r="H53" s="68">
        <f t="shared" si="54"/>
        <v>-181234</v>
      </c>
      <c r="I53" s="68">
        <f t="shared" si="54"/>
        <v>-365072</v>
      </c>
      <c r="J53" s="68">
        <f t="shared" si="54"/>
        <v>-549406</v>
      </c>
      <c r="K53" s="68">
        <f t="shared" si="54"/>
        <v>-744163</v>
      </c>
      <c r="L53" s="68">
        <f t="shared" ref="L53:AG53" si="55">+L54+L55+L56+L57+L58+L60+L59</f>
        <v>-210527</v>
      </c>
      <c r="M53" s="68">
        <f t="shared" si="55"/>
        <v>-430889</v>
      </c>
      <c r="N53" s="68">
        <f t="shared" si="55"/>
        <v>-683439</v>
      </c>
      <c r="O53" s="68">
        <f t="shared" si="55"/>
        <v>-937756</v>
      </c>
      <c r="P53" s="68">
        <f t="shared" si="55"/>
        <v>-251958</v>
      </c>
      <c r="Q53" s="68">
        <f t="shared" si="55"/>
        <v>-433836</v>
      </c>
      <c r="R53" s="68">
        <f t="shared" si="55"/>
        <v>-502876</v>
      </c>
      <c r="S53" s="68">
        <f t="shared" si="55"/>
        <v>-543464</v>
      </c>
      <c r="T53" s="68">
        <f t="shared" si="55"/>
        <v>-32637</v>
      </c>
      <c r="U53" s="68">
        <f t="shared" si="55"/>
        <v>-62728</v>
      </c>
      <c r="V53" s="68">
        <f t="shared" si="55"/>
        <v>-90260</v>
      </c>
      <c r="W53" s="68">
        <f t="shared" si="55"/>
        <v>-128947</v>
      </c>
      <c r="X53" s="68">
        <f t="shared" si="55"/>
        <v>-98276</v>
      </c>
      <c r="Y53" s="68">
        <f t="shared" si="55"/>
        <v>-411318</v>
      </c>
      <c r="Z53" s="68">
        <f t="shared" si="55"/>
        <v>-970251</v>
      </c>
      <c r="AA53" s="68">
        <f t="shared" si="55"/>
        <v>-1662605</v>
      </c>
      <c r="AB53" s="68">
        <f t="shared" si="55"/>
        <v>-809309</v>
      </c>
      <c r="AC53" s="68">
        <f t="shared" si="55"/>
        <v>-1561008</v>
      </c>
      <c r="AD53" s="68">
        <f t="shared" si="55"/>
        <v>-2346394</v>
      </c>
      <c r="AE53" s="68">
        <f t="shared" si="55"/>
        <v>-3182284</v>
      </c>
      <c r="AF53" s="68">
        <f t="shared" si="55"/>
        <v>-815182</v>
      </c>
      <c r="AG53" s="68">
        <f t="shared" si="55"/>
        <v>-1638809</v>
      </c>
      <c r="AH53" s="124"/>
      <c r="AK53" s="124"/>
      <c r="AN53" s="69"/>
      <c r="AO53" s="69"/>
      <c r="AP53" s="69"/>
      <c r="AQ53" s="69"/>
      <c r="AT53" s="69"/>
      <c r="AU53" s="69"/>
      <c r="AV53" s="69"/>
    </row>
    <row r="54" spans="1:48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71">
        <v>-6254</v>
      </c>
      <c r="AH54" s="124"/>
      <c r="AK54" s="124"/>
      <c r="AN54" s="69"/>
      <c r="AO54" s="69"/>
      <c r="AP54" s="69"/>
      <c r="AQ54" s="69"/>
      <c r="AT54" s="69"/>
      <c r="AU54" s="69"/>
      <c r="AV54" s="69"/>
    </row>
    <row r="55" spans="1:48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71">
        <v>-1344752</v>
      </c>
      <c r="AH55" s="124"/>
      <c r="AK55" s="124"/>
      <c r="AN55" s="69"/>
      <c r="AO55" s="69"/>
      <c r="AP55" s="69"/>
      <c r="AQ55" s="69"/>
      <c r="AT55" s="69"/>
      <c r="AU55" s="69"/>
      <c r="AV55" s="69"/>
    </row>
    <row r="56" spans="1:48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71">
        <v>-14662</v>
      </c>
      <c r="AH56" s="124"/>
      <c r="AK56" s="124"/>
      <c r="AN56" s="69"/>
      <c r="AO56" s="69"/>
      <c r="AP56" s="69"/>
      <c r="AQ56" s="69"/>
      <c r="AT56" s="69"/>
      <c r="AU56" s="69"/>
      <c r="AV56" s="69"/>
    </row>
    <row r="57" spans="1:48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71">
        <v>-197332</v>
      </c>
      <c r="AH57" s="124"/>
      <c r="AK57" s="124"/>
      <c r="AN57" s="69"/>
      <c r="AO57" s="69"/>
      <c r="AP57" s="69"/>
      <c r="AQ57" s="69"/>
      <c r="AT57" s="69"/>
      <c r="AU57" s="69"/>
      <c r="AV57" s="69"/>
    </row>
    <row r="58" spans="1:48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71">
        <v>-62629</v>
      </c>
      <c r="AH58" s="124"/>
      <c r="AK58" s="124"/>
      <c r="AN58" s="69"/>
      <c r="AO58" s="69"/>
      <c r="AP58" s="69"/>
      <c r="AQ58" s="69"/>
      <c r="AT58" s="69"/>
      <c r="AU58" s="69"/>
      <c r="AV58" s="69"/>
    </row>
    <row r="59" spans="1:48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71">
        <v>-5587</v>
      </c>
      <c r="AH59" s="124"/>
      <c r="AK59" s="124"/>
      <c r="AN59" s="69"/>
      <c r="AO59" s="69"/>
      <c r="AP59" s="69"/>
      <c r="AQ59" s="69"/>
      <c r="AT59" s="69"/>
      <c r="AU59" s="69"/>
      <c r="AV59" s="69"/>
    </row>
    <row r="60" spans="1:48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73">
        <v>-7593</v>
      </c>
      <c r="AH60" s="124"/>
      <c r="AK60" s="124"/>
      <c r="AN60" s="69"/>
      <c r="AO60" s="69"/>
      <c r="AP60" s="69"/>
      <c r="AQ60" s="69"/>
      <c r="AT60" s="69"/>
      <c r="AU60" s="69"/>
      <c r="AV60" s="69"/>
    </row>
    <row r="61" spans="1:48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124"/>
      <c r="AK61" s="124"/>
      <c r="AN61" s="69"/>
      <c r="AO61" s="69"/>
      <c r="AP61" s="69"/>
      <c r="AQ61" s="69"/>
      <c r="AT61" s="69"/>
      <c r="AU61" s="69"/>
      <c r="AV61" s="69"/>
    </row>
    <row r="62" spans="1:48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G62" si="56">+D61+D53</f>
        <v>-182862</v>
      </c>
      <c r="E62" s="75">
        <f t="shared" si="56"/>
        <v>-355515</v>
      </c>
      <c r="F62" s="75">
        <f t="shared" si="56"/>
        <v>-530486</v>
      </c>
      <c r="G62" s="75">
        <f t="shared" si="56"/>
        <v>-702470</v>
      </c>
      <c r="H62" s="75">
        <f t="shared" si="56"/>
        <v>-181304</v>
      </c>
      <c r="I62" s="75">
        <f t="shared" si="56"/>
        <v>-365212</v>
      </c>
      <c r="J62" s="75">
        <f t="shared" si="56"/>
        <v>-549618</v>
      </c>
      <c r="K62" s="75">
        <f t="shared" si="56"/>
        <v>-744444</v>
      </c>
      <c r="L62" s="75">
        <f t="shared" si="56"/>
        <v>-210567</v>
      </c>
      <c r="M62" s="75">
        <f t="shared" si="56"/>
        <v>-430970</v>
      </c>
      <c r="N62" s="75">
        <f t="shared" si="56"/>
        <v>-683560</v>
      </c>
      <c r="O62" s="75">
        <f t="shared" si="56"/>
        <v>-937917</v>
      </c>
      <c r="P62" s="75">
        <f t="shared" si="56"/>
        <v>-251964</v>
      </c>
      <c r="Q62" s="75">
        <f t="shared" si="56"/>
        <v>-433860</v>
      </c>
      <c r="R62" s="75">
        <f t="shared" si="56"/>
        <v>-502911</v>
      </c>
      <c r="S62" s="75">
        <f t="shared" si="56"/>
        <v>-543519</v>
      </c>
      <c r="T62" s="75">
        <f t="shared" si="56"/>
        <v>-32638</v>
      </c>
      <c r="U62" s="75">
        <f t="shared" si="56"/>
        <v>-62730</v>
      </c>
      <c r="V62" s="75">
        <f t="shared" si="56"/>
        <v>-90262</v>
      </c>
      <c r="W62" s="75">
        <f t="shared" si="56"/>
        <v>-128950</v>
      </c>
      <c r="X62" s="75">
        <f t="shared" si="56"/>
        <v>-98276</v>
      </c>
      <c r="Y62" s="75">
        <f t="shared" si="56"/>
        <v>-411318</v>
      </c>
      <c r="Z62" s="75">
        <f t="shared" si="56"/>
        <v>-970251</v>
      </c>
      <c r="AA62" s="75">
        <f t="shared" si="56"/>
        <v>-1662606</v>
      </c>
      <c r="AB62" s="75">
        <f t="shared" si="56"/>
        <v>-809309</v>
      </c>
      <c r="AC62" s="75">
        <f t="shared" si="56"/>
        <v>-1561008</v>
      </c>
      <c r="AD62" s="75">
        <f t="shared" si="56"/>
        <v>-2346394</v>
      </c>
      <c r="AE62" s="75">
        <f t="shared" si="56"/>
        <v>-3182284</v>
      </c>
      <c r="AF62" s="75">
        <f t="shared" si="56"/>
        <v>-815182</v>
      </c>
      <c r="AG62" s="75">
        <f t="shared" si="56"/>
        <v>-1638809</v>
      </c>
      <c r="AH62" s="124"/>
      <c r="AK62" s="124"/>
      <c r="AN62" s="69"/>
      <c r="AO62" s="69"/>
      <c r="AP62" s="69"/>
      <c r="AQ62" s="69"/>
      <c r="AT62" s="69"/>
      <c r="AU62" s="69"/>
      <c r="AV62" s="69"/>
    </row>
    <row r="63" spans="1:48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124"/>
      <c r="AI63" s="69"/>
      <c r="AJ63" s="69"/>
      <c r="AK63" s="69"/>
      <c r="AL63" s="69"/>
      <c r="AM63" s="69"/>
      <c r="AN63" s="69"/>
      <c r="AT63" s="69"/>
      <c r="AU63" s="69"/>
      <c r="AV63" s="69"/>
    </row>
    <row r="64" spans="1:48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124"/>
      <c r="AI64" s="69"/>
      <c r="AJ64" s="69"/>
      <c r="AK64" s="69"/>
      <c r="AL64" s="69"/>
      <c r="AM64" s="69"/>
      <c r="AN64" s="69"/>
      <c r="AT64" s="69"/>
      <c r="AU64" s="69"/>
      <c r="AV64" s="69"/>
    </row>
    <row r="65" spans="1:34">
      <c r="A65" s="89" t="s">
        <v>538</v>
      </c>
      <c r="B65" s="89" t="s">
        <v>539</v>
      </c>
      <c r="AH65" s="124"/>
    </row>
    <row r="66" spans="1:34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77">
        <v>-201046</v>
      </c>
      <c r="AH66" s="124"/>
    </row>
    <row r="67" spans="1:34">
      <c r="AH67" s="124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07"/>
  <sheetViews>
    <sheetView zoomScale="90" zoomScaleNormal="90" workbookViewId="0">
      <pane xSplit="2" ySplit="3" topLeftCell="AP4" activePane="bottomRight" state="frozenSplit"/>
      <selection pane="topRight" activeCell="C1" sqref="C1"/>
      <selection pane="bottomLeft" activeCell="A3" sqref="A3"/>
      <selection pane="bottomRight" activeCell="AR40" sqref="AR40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4" width="11.08203125" style="1" customWidth="1"/>
    <col min="45" max="45" width="12.25" style="1" customWidth="1"/>
    <col min="46" max="46" width="12.25" style="1" customWidth="1" collapsed="1"/>
    <col min="47" max="49" width="12.25" style="1" customWidth="1"/>
    <col min="50" max="50" width="12.58203125" style="1" customWidth="1"/>
    <col min="51" max="51" width="9.75" style="1" customWidth="1"/>
    <col min="52" max="52" width="9.25" style="1" customWidth="1"/>
    <col min="53" max="53" width="9" style="1" customWidth="1"/>
    <col min="54" max="54" width="9.08203125" style="1" customWidth="1"/>
    <col min="55" max="55" width="9.25" style="1" customWidth="1"/>
    <col min="56" max="59" width="9.58203125" style="1" customWidth="1"/>
    <col min="60" max="60" width="2.33203125" style="1" customWidth="1"/>
    <col min="61" max="61" width="18.75" style="1" customWidth="1"/>
    <col min="62" max="16384" width="8.75" style="1"/>
  </cols>
  <sheetData>
    <row r="1" spans="1:61" ht="15.5">
      <c r="A1" s="39" t="s">
        <v>23</v>
      </c>
      <c r="AS1" s="15"/>
      <c r="AT1" s="15"/>
      <c r="AU1" s="15"/>
      <c r="AV1" s="15"/>
      <c r="AW1" s="15"/>
      <c r="AZ1" s="15"/>
    </row>
    <row r="2" spans="1:61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61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"/>
      <c r="AT3" s="15"/>
      <c r="AU3" s="15"/>
      <c r="BB3" s="123"/>
      <c r="BC3" s="123"/>
      <c r="BD3" s="123"/>
      <c r="BE3" s="123"/>
      <c r="BF3" s="123"/>
      <c r="BG3" s="123"/>
      <c r="BH3" s="123"/>
      <c r="BI3" s="123"/>
    </row>
    <row r="4" spans="1:61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R4" s="30">
        <f t="shared" ref="AR4:AR13" si="11">+AR45-AQ45</f>
        <v>28374</v>
      </c>
      <c r="AT4" s="15"/>
      <c r="AU4" s="15"/>
      <c r="BB4" s="15"/>
      <c r="BC4" s="15"/>
      <c r="BD4" s="15"/>
      <c r="BE4" s="15"/>
      <c r="BF4" s="15"/>
      <c r="BG4" s="15"/>
      <c r="BH4" s="15"/>
      <c r="BI4" s="15"/>
    </row>
    <row r="5" spans="1:61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2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3">+AQ46</f>
        <v>23934</v>
      </c>
      <c r="AR5" s="27">
        <f t="shared" si="11"/>
        <v>25682</v>
      </c>
      <c r="AT5" s="15"/>
      <c r="AU5" s="15"/>
      <c r="BB5" s="15"/>
      <c r="BC5" s="15"/>
      <c r="BD5" s="15"/>
      <c r="BE5" s="15"/>
      <c r="BF5" s="15"/>
      <c r="BG5" s="15"/>
      <c r="BH5" s="15"/>
      <c r="BI5" s="15"/>
    </row>
    <row r="6" spans="1:61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2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3"/>
        <v>53704</v>
      </c>
      <c r="AR6" s="27">
        <f t="shared" si="11"/>
        <v>51439</v>
      </c>
      <c r="AT6" s="15"/>
      <c r="AU6" s="15"/>
    </row>
    <row r="7" spans="1:61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2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3"/>
        <v>3602</v>
      </c>
      <c r="AR7" s="27">
        <f t="shared" si="11"/>
        <v>3268</v>
      </c>
      <c r="AT7" s="15"/>
      <c r="AU7" s="15"/>
    </row>
    <row r="8" spans="1:61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2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3"/>
        <v>75085</v>
      </c>
      <c r="AR8" s="27">
        <f t="shared" si="11"/>
        <v>79904</v>
      </c>
      <c r="AT8" s="15"/>
      <c r="AU8" s="15"/>
    </row>
    <row r="9" spans="1:61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2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3"/>
        <v>37319</v>
      </c>
      <c r="AR9" s="27">
        <f t="shared" si="11"/>
        <v>29910</v>
      </c>
      <c r="AT9" s="15"/>
      <c r="AU9" s="15"/>
    </row>
    <row r="10" spans="1:61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2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3"/>
        <v>6867</v>
      </c>
      <c r="AR10" s="27">
        <f t="shared" si="11"/>
        <v>6969</v>
      </c>
      <c r="AT10" s="15"/>
      <c r="AU10" s="15"/>
    </row>
    <row r="11" spans="1:61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2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3"/>
        <v>3367</v>
      </c>
      <c r="AR11" s="27">
        <f t="shared" si="11"/>
        <v>3409</v>
      </c>
      <c r="AT11" s="15"/>
      <c r="AU11" s="15"/>
    </row>
    <row r="12" spans="1:61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2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3"/>
        <v>19248</v>
      </c>
      <c r="AR12" s="27">
        <f t="shared" si="11"/>
        <v>21157</v>
      </c>
      <c r="AT12" s="15"/>
      <c r="AU12" s="15"/>
    </row>
    <row r="13" spans="1:61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2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3"/>
        <v>11412</v>
      </c>
      <c r="AR13" s="27">
        <f t="shared" si="11"/>
        <v>12037</v>
      </c>
      <c r="AT13" s="15"/>
      <c r="AU13" s="15"/>
    </row>
    <row r="14" spans="1:61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4">SUM(T4:T13)</f>
        <v>205359</v>
      </c>
      <c r="U14" s="2">
        <f t="shared" si="14"/>
        <v>205347</v>
      </c>
      <c r="V14" s="2">
        <f t="shared" si="14"/>
        <v>204337</v>
      </c>
      <c r="W14" s="2">
        <f t="shared" ref="W14:Y14" si="15">SUM(W4:W13)</f>
        <v>201530.35600000006</v>
      </c>
      <c r="X14" s="2">
        <f t="shared" si="15"/>
        <v>221295.80732000031</v>
      </c>
      <c r="Y14" s="2">
        <f t="shared" si="15"/>
        <v>238271.85557999983</v>
      </c>
      <c r="Z14" s="2">
        <f>SUM(Z4:Z13)</f>
        <v>238788.98578000028</v>
      </c>
      <c r="AA14" s="2">
        <f t="shared" ref="AA14:AP14" si="16">SUM(AA4:AA13)</f>
        <v>247668.91192000004</v>
      </c>
      <c r="AB14" s="2">
        <f t="shared" si="16"/>
        <v>224034.95451999971</v>
      </c>
      <c r="AC14" s="2">
        <f t="shared" si="16"/>
        <v>235162.94238000023</v>
      </c>
      <c r="AD14" s="2">
        <f t="shared" si="16"/>
        <v>240547.09079999992</v>
      </c>
      <c r="AE14" s="2">
        <f t="shared" si="16"/>
        <v>245994</v>
      </c>
      <c r="AF14" s="2">
        <f t="shared" si="16"/>
        <v>253855</v>
      </c>
      <c r="AG14" s="2">
        <f t="shared" si="16"/>
        <v>251897</v>
      </c>
      <c r="AH14" s="2">
        <f t="shared" si="16"/>
        <v>260504</v>
      </c>
      <c r="AI14" s="2">
        <f t="shared" si="16"/>
        <v>267907</v>
      </c>
      <c r="AJ14" s="2">
        <f t="shared" si="16"/>
        <v>260498</v>
      </c>
      <c r="AK14" s="2">
        <f t="shared" si="16"/>
        <v>239857</v>
      </c>
      <c r="AL14" s="2">
        <f t="shared" si="16"/>
        <v>259483</v>
      </c>
      <c r="AM14" s="2">
        <f t="shared" si="16"/>
        <v>260648</v>
      </c>
      <c r="AN14" s="2">
        <f t="shared" si="16"/>
        <v>263951</v>
      </c>
      <c r="AO14" s="2">
        <f t="shared" si="16"/>
        <v>255782</v>
      </c>
      <c r="AP14" s="2">
        <f t="shared" si="16"/>
        <v>256754</v>
      </c>
      <c r="AQ14" s="2">
        <f t="shared" ref="AQ14:AR14" si="17">SUM(AQ4:AQ13)</f>
        <v>262422</v>
      </c>
      <c r="AR14" s="2">
        <f t="shared" si="17"/>
        <v>262149</v>
      </c>
      <c r="AT14" s="15"/>
      <c r="AU14" s="15"/>
    </row>
    <row r="16" spans="1:61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15" t="s">
        <v>672</v>
      </c>
      <c r="AS16" s="1"/>
      <c r="AT16" s="15"/>
      <c r="AU16" s="15"/>
    </row>
    <row r="17" spans="1:47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8">+U58-T58</f>
        <v>-455</v>
      </c>
      <c r="V17" s="30">
        <f t="shared" si="18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19">+Y58-X58</f>
        <v>-4423.3683999999994</v>
      </c>
      <c r="Z17" s="30">
        <f t="shared" si="19"/>
        <v>-5285.1950000000015</v>
      </c>
      <c r="AA17" s="30">
        <f t="shared" ref="AA17:AA26" si="20">+AA58</f>
        <v>-5363.3477999999996</v>
      </c>
      <c r="AB17" s="30">
        <f t="shared" ref="AB17:AD26" si="21">+AB58-AA58</f>
        <v>-4711.4181000000008</v>
      </c>
      <c r="AC17" s="30">
        <f t="shared" si="21"/>
        <v>-5310.1148899999989</v>
      </c>
      <c r="AD17" s="30">
        <f t="shared" si="21"/>
        <v>-4637.0984000000026</v>
      </c>
      <c r="AE17" s="30">
        <f t="shared" ref="AE17:AE26" si="22">+AE58</f>
        <v>1628</v>
      </c>
      <c r="AF17" s="30">
        <f t="shared" ref="AF17:AH26" si="23">+AF58-AE58</f>
        <v>-2598</v>
      </c>
      <c r="AG17" s="30">
        <f t="shared" si="23"/>
        <v>-1716</v>
      </c>
      <c r="AH17" s="30">
        <f t="shared" si="23"/>
        <v>-3343</v>
      </c>
      <c r="AI17" s="30">
        <f t="shared" ref="AI17:AI26" si="24">+AI58</f>
        <v>-2759</v>
      </c>
      <c r="AJ17" s="30">
        <f t="shared" ref="AJ17:AL26" si="25">+AJ58-AI58</f>
        <v>-5198</v>
      </c>
      <c r="AK17" s="30">
        <f t="shared" si="25"/>
        <v>-6511</v>
      </c>
      <c r="AL17" s="30">
        <f t="shared" si="25"/>
        <v>-8405</v>
      </c>
      <c r="AM17" s="30">
        <f>+AM58</f>
        <v>-10321</v>
      </c>
      <c r="AN17" s="30">
        <f t="shared" ref="AN17:AP26" si="26">+AN58-AM58</f>
        <v>-11066</v>
      </c>
      <c r="AO17" s="30">
        <f t="shared" si="26"/>
        <v>-10913</v>
      </c>
      <c r="AP17" s="30">
        <f t="shared" si="26"/>
        <v>-12037</v>
      </c>
      <c r="AQ17" s="30">
        <f>+AQ58</f>
        <v>-10461</v>
      </c>
      <c r="AR17" s="30">
        <f t="shared" ref="AR17:AR26" si="27">+AR58-AQ58</f>
        <v>-11663</v>
      </c>
      <c r="AT17" s="15"/>
      <c r="AU17" s="15"/>
    </row>
    <row r="18" spans="1:47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8"/>
        <v>-1376</v>
      </c>
      <c r="V18" s="27">
        <f t="shared" si="18"/>
        <v>-1324</v>
      </c>
      <c r="W18" s="27">
        <f>+W59</f>
        <v>-929.69500000000005</v>
      </c>
      <c r="X18" s="27">
        <f>+X59-W18</f>
        <v>-827.36299999999994</v>
      </c>
      <c r="Y18" s="27">
        <f t="shared" si="19"/>
        <v>-859.36700000000019</v>
      </c>
      <c r="Z18" s="27">
        <f t="shared" si="19"/>
        <v>-920.82600000000002</v>
      </c>
      <c r="AA18" s="29">
        <f t="shared" si="20"/>
        <v>-1045.55</v>
      </c>
      <c r="AB18" s="29">
        <f t="shared" si="21"/>
        <v>-1188.7329999999999</v>
      </c>
      <c r="AC18" s="29">
        <f t="shared" si="21"/>
        <v>-1167.3420000000001</v>
      </c>
      <c r="AD18" s="29">
        <f t="shared" si="21"/>
        <v>-1208.3149999999996</v>
      </c>
      <c r="AE18" s="29">
        <f t="shared" si="22"/>
        <v>-1148</v>
      </c>
      <c r="AF18" s="29">
        <f t="shared" si="23"/>
        <v>-1118</v>
      </c>
      <c r="AG18" s="29">
        <f t="shared" si="23"/>
        <v>-1169</v>
      </c>
      <c r="AH18" s="29">
        <f t="shared" si="23"/>
        <v>-1236</v>
      </c>
      <c r="AI18" s="29">
        <f t="shared" si="24"/>
        <v>-1229</v>
      </c>
      <c r="AJ18" s="29">
        <f t="shared" si="25"/>
        <v>-1318</v>
      </c>
      <c r="AK18" s="29">
        <f t="shared" si="25"/>
        <v>-1653</v>
      </c>
      <c r="AL18" s="29">
        <f t="shared" si="25"/>
        <v>-1280</v>
      </c>
      <c r="AM18" s="29">
        <f t="shared" ref="AM18:AM26" si="28">+AM59</f>
        <v>-1137</v>
      </c>
      <c r="AN18" s="29">
        <f t="shared" si="26"/>
        <v>-1348</v>
      </c>
      <c r="AO18" s="29">
        <f t="shared" si="26"/>
        <v>-1229</v>
      </c>
      <c r="AP18" s="29">
        <f t="shared" si="26"/>
        <v>-1216</v>
      </c>
      <c r="AQ18" s="29">
        <f t="shared" ref="AQ18:AQ26" si="29">+AQ59</f>
        <v>-1101</v>
      </c>
      <c r="AR18" s="29">
        <f t="shared" si="27"/>
        <v>-1192</v>
      </c>
      <c r="AT18" s="15"/>
      <c r="AU18" s="15"/>
    </row>
    <row r="19" spans="1:47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8"/>
        <v>-8096</v>
      </c>
      <c r="V19" s="27">
        <f t="shared" si="18"/>
        <v>-8392</v>
      </c>
      <c r="W19" s="27">
        <f>+W60</f>
        <v>-4736.3598200000015</v>
      </c>
      <c r="X19" s="27">
        <f>+X60-W19</f>
        <v>-6196.7275299999874</v>
      </c>
      <c r="Y19" s="27">
        <f t="shared" si="19"/>
        <v>-10119.727750000015</v>
      </c>
      <c r="Z19" s="27">
        <f t="shared" si="19"/>
        <v>-9929.9791899999946</v>
      </c>
      <c r="AA19" s="29">
        <f t="shared" si="20"/>
        <v>-9113.2400699999998</v>
      </c>
      <c r="AB19" s="29">
        <f t="shared" si="21"/>
        <v>-8499.1916199999978</v>
      </c>
      <c r="AC19" s="29">
        <f t="shared" si="21"/>
        <v>-7785.0472300000038</v>
      </c>
      <c r="AD19" s="29">
        <f t="shared" si="21"/>
        <v>-7976.2817799999975</v>
      </c>
      <c r="AE19" s="29">
        <f t="shared" si="22"/>
        <v>-7309</v>
      </c>
      <c r="AF19" s="29">
        <f t="shared" si="23"/>
        <v>-6650</v>
      </c>
      <c r="AG19" s="29">
        <f t="shared" si="23"/>
        <v>-7914</v>
      </c>
      <c r="AH19" s="29">
        <f t="shared" si="23"/>
        <v>-6292</v>
      </c>
      <c r="AI19" s="29">
        <f t="shared" si="24"/>
        <v>-6608</v>
      </c>
      <c r="AJ19" s="29">
        <f t="shared" si="25"/>
        <v>-6561</v>
      </c>
      <c r="AK19" s="29">
        <f t="shared" si="25"/>
        <v>-7256</v>
      </c>
      <c r="AL19" s="29">
        <f t="shared" si="25"/>
        <v>-5606</v>
      </c>
      <c r="AM19" s="29">
        <f t="shared" si="28"/>
        <v>-6461</v>
      </c>
      <c r="AN19" s="29">
        <f t="shared" si="26"/>
        <v>-5539</v>
      </c>
      <c r="AO19" s="29">
        <f t="shared" si="26"/>
        <v>-5886</v>
      </c>
      <c r="AP19" s="29">
        <f t="shared" si="26"/>
        <v>-5401</v>
      </c>
      <c r="AQ19" s="29">
        <f t="shared" si="29"/>
        <v>-7510</v>
      </c>
      <c r="AR19" s="29">
        <f t="shared" si="27"/>
        <v>-7255</v>
      </c>
      <c r="AT19" s="15"/>
      <c r="AU19" s="15"/>
    </row>
    <row r="20" spans="1:47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20"/>
        <v>0</v>
      </c>
      <c r="AB20" s="29">
        <f t="shared" si="21"/>
        <v>0</v>
      </c>
      <c r="AC20" s="29">
        <f t="shared" si="21"/>
        <v>0</v>
      </c>
      <c r="AD20" s="29">
        <f t="shared" si="21"/>
        <v>0</v>
      </c>
      <c r="AE20" s="29">
        <f t="shared" si="22"/>
        <v>0</v>
      </c>
      <c r="AF20" s="29">
        <f t="shared" si="23"/>
        <v>0</v>
      </c>
      <c r="AG20" s="29">
        <f t="shared" si="23"/>
        <v>0</v>
      </c>
      <c r="AH20" s="29">
        <f t="shared" si="23"/>
        <v>0</v>
      </c>
      <c r="AI20" s="29">
        <f t="shared" si="24"/>
        <v>0</v>
      </c>
      <c r="AJ20" s="29">
        <f t="shared" si="25"/>
        <v>0</v>
      </c>
      <c r="AK20" s="29">
        <f t="shared" si="25"/>
        <v>0</v>
      </c>
      <c r="AL20" s="29">
        <f t="shared" si="25"/>
        <v>0</v>
      </c>
      <c r="AM20" s="29">
        <f t="shared" si="28"/>
        <v>0</v>
      </c>
      <c r="AN20" s="29">
        <f t="shared" si="26"/>
        <v>0</v>
      </c>
      <c r="AO20" s="29">
        <f t="shared" si="26"/>
        <v>0</v>
      </c>
      <c r="AP20" s="29">
        <f t="shared" si="26"/>
        <v>0</v>
      </c>
      <c r="AQ20" s="29">
        <f t="shared" si="29"/>
        <v>0</v>
      </c>
      <c r="AR20" s="29">
        <f t="shared" si="27"/>
        <v>0</v>
      </c>
    </row>
    <row r="21" spans="1:47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20"/>
        <v>-26019.298999999999</v>
      </c>
      <c r="AB21" s="29">
        <f t="shared" si="21"/>
        <v>-18784.271000000001</v>
      </c>
      <c r="AC21" s="29">
        <f t="shared" si="21"/>
        <v>-27150.455999999998</v>
      </c>
      <c r="AD21" s="29">
        <f t="shared" si="21"/>
        <v>-21559.625</v>
      </c>
      <c r="AE21" s="29">
        <f t="shared" si="22"/>
        <v>-21459</v>
      </c>
      <c r="AF21" s="29">
        <f t="shared" si="23"/>
        <v>-18663</v>
      </c>
      <c r="AG21" s="29">
        <f t="shared" si="23"/>
        <v>-25854</v>
      </c>
      <c r="AH21" s="29">
        <f t="shared" si="23"/>
        <v>-20415</v>
      </c>
      <c r="AI21" s="29">
        <f t="shared" si="24"/>
        <v>-23971</v>
      </c>
      <c r="AJ21" s="29">
        <f t="shared" si="25"/>
        <v>-24861</v>
      </c>
      <c r="AK21" s="29">
        <f t="shared" si="25"/>
        <v>-29566</v>
      </c>
      <c r="AL21" s="29">
        <f t="shared" si="25"/>
        <v>-26854</v>
      </c>
      <c r="AM21" s="29">
        <f t="shared" si="28"/>
        <v>-26297</v>
      </c>
      <c r="AN21" s="29">
        <f t="shared" si="26"/>
        <v>-26791</v>
      </c>
      <c r="AO21" s="29">
        <f t="shared" si="26"/>
        <v>-29494</v>
      </c>
      <c r="AP21" s="29">
        <f t="shared" si="26"/>
        <v>-28728</v>
      </c>
      <c r="AQ21" s="29">
        <f t="shared" si="29"/>
        <v>-26390</v>
      </c>
      <c r="AR21" s="29">
        <f t="shared" si="27"/>
        <v>-30358</v>
      </c>
      <c r="AT21" s="15"/>
      <c r="AU21" s="15"/>
    </row>
    <row r="22" spans="1:47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20"/>
        <v>-3786.1570000000002</v>
      </c>
      <c r="AB22" s="29">
        <f t="shared" si="21"/>
        <v>-3787.3920000000007</v>
      </c>
      <c r="AC22" s="29">
        <f t="shared" si="21"/>
        <v>-5293.0049999999992</v>
      </c>
      <c r="AD22" s="29">
        <f t="shared" si="21"/>
        <v>-3573.8689999999988</v>
      </c>
      <c r="AE22" s="29">
        <f t="shared" si="22"/>
        <v>-4936</v>
      </c>
      <c r="AF22" s="29">
        <f t="shared" si="23"/>
        <v>-4706</v>
      </c>
      <c r="AG22" s="29">
        <f t="shared" si="23"/>
        <v>-2879</v>
      </c>
      <c r="AH22" s="29">
        <f t="shared" si="23"/>
        <v>-2515</v>
      </c>
      <c r="AI22" s="29">
        <f t="shared" si="24"/>
        <v>-2464</v>
      </c>
      <c r="AJ22" s="29">
        <f t="shared" si="25"/>
        <v>-3969</v>
      </c>
      <c r="AK22" s="29">
        <f t="shared" si="25"/>
        <v>-2563</v>
      </c>
      <c r="AL22" s="29">
        <f t="shared" si="25"/>
        <v>-2550</v>
      </c>
      <c r="AM22" s="29">
        <f t="shared" si="28"/>
        <v>-2190</v>
      </c>
      <c r="AN22" s="29">
        <f t="shared" si="26"/>
        <v>-3443</v>
      </c>
      <c r="AO22" s="29">
        <f t="shared" si="26"/>
        <v>-2063</v>
      </c>
      <c r="AP22" s="29">
        <f t="shared" si="26"/>
        <v>-1822</v>
      </c>
      <c r="AQ22" s="29">
        <f t="shared" si="29"/>
        <v>-1762</v>
      </c>
      <c r="AR22" s="29">
        <f t="shared" si="27"/>
        <v>-3297</v>
      </c>
      <c r="AT22" s="15"/>
      <c r="AU22" s="15"/>
    </row>
    <row r="23" spans="1:47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20"/>
        <v>0</v>
      </c>
      <c r="AB23" s="29">
        <f t="shared" si="21"/>
        <v>0</v>
      </c>
      <c r="AC23" s="29">
        <f t="shared" si="21"/>
        <v>0</v>
      </c>
      <c r="AD23" s="29">
        <f t="shared" si="21"/>
        <v>0</v>
      </c>
      <c r="AE23" s="29">
        <f t="shared" si="22"/>
        <v>0</v>
      </c>
      <c r="AF23" s="29">
        <f t="shared" si="23"/>
        <v>0</v>
      </c>
      <c r="AG23" s="29">
        <f t="shared" si="23"/>
        <v>0</v>
      </c>
      <c r="AH23" s="29">
        <f t="shared" si="23"/>
        <v>0</v>
      </c>
      <c r="AI23" s="29">
        <f t="shared" si="24"/>
        <v>0</v>
      </c>
      <c r="AJ23" s="29">
        <f t="shared" si="25"/>
        <v>0</v>
      </c>
      <c r="AK23" s="29">
        <f t="shared" si="25"/>
        <v>0</v>
      </c>
      <c r="AL23" s="29">
        <f t="shared" si="25"/>
        <v>0</v>
      </c>
      <c r="AM23" s="29">
        <f t="shared" si="28"/>
        <v>0</v>
      </c>
      <c r="AN23" s="29">
        <f t="shared" si="26"/>
        <v>0</v>
      </c>
      <c r="AO23" s="29">
        <f t="shared" si="26"/>
        <v>0</v>
      </c>
      <c r="AP23" s="29">
        <f t="shared" si="26"/>
        <v>0</v>
      </c>
      <c r="AQ23" s="29">
        <f t="shared" si="29"/>
        <v>0</v>
      </c>
      <c r="AR23" s="29">
        <f t="shared" si="27"/>
        <v>0</v>
      </c>
    </row>
    <row r="24" spans="1:47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30">+U65-T65</f>
        <v>-746</v>
      </c>
      <c r="V24" s="27">
        <f t="shared" si="30"/>
        <v>-651</v>
      </c>
      <c r="W24" s="27">
        <f>+W65</f>
        <v>-627.2106</v>
      </c>
      <c r="X24" s="27">
        <f>+X65-W24</f>
        <v>-548.74760000000026</v>
      </c>
      <c r="Y24" s="27">
        <f t="shared" ref="Y24:Z26" si="31">+Y65-X65</f>
        <v>-537.48609999999985</v>
      </c>
      <c r="Z24" s="27">
        <f t="shared" si="31"/>
        <v>-548.13339999999971</v>
      </c>
      <c r="AA24" s="29">
        <f t="shared" si="20"/>
        <v>-794.27049999999997</v>
      </c>
      <c r="AB24" s="29">
        <f t="shared" si="21"/>
        <v>-777.1617</v>
      </c>
      <c r="AC24" s="29">
        <f t="shared" si="21"/>
        <v>-884.05520000000047</v>
      </c>
      <c r="AD24" s="29">
        <f t="shared" si="21"/>
        <v>-865.74787999999944</v>
      </c>
      <c r="AE24" s="29">
        <f t="shared" si="22"/>
        <v>-875</v>
      </c>
      <c r="AF24" s="29">
        <f t="shared" si="23"/>
        <v>-807</v>
      </c>
      <c r="AG24" s="29">
        <f t="shared" si="23"/>
        <v>-674</v>
      </c>
      <c r="AH24" s="29">
        <f t="shared" si="23"/>
        <v>-731</v>
      </c>
      <c r="AI24" s="29">
        <f t="shared" si="24"/>
        <v>-863</v>
      </c>
      <c r="AJ24" s="29">
        <f t="shared" si="25"/>
        <v>-596</v>
      </c>
      <c r="AK24" s="29">
        <f t="shared" si="25"/>
        <v>-695</v>
      </c>
      <c r="AL24" s="29">
        <f t="shared" si="25"/>
        <v>-854</v>
      </c>
      <c r="AM24" s="29">
        <f t="shared" si="28"/>
        <v>-573</v>
      </c>
      <c r="AN24" s="29">
        <f t="shared" si="26"/>
        <v>-529</v>
      </c>
      <c r="AO24" s="29">
        <f t="shared" si="26"/>
        <v>-496</v>
      </c>
      <c r="AP24" s="29">
        <f t="shared" si="26"/>
        <v>-635</v>
      </c>
      <c r="AQ24" s="29">
        <f t="shared" si="29"/>
        <v>-587</v>
      </c>
      <c r="AR24" s="29">
        <f t="shared" si="27"/>
        <v>-808</v>
      </c>
      <c r="AT24" s="15"/>
      <c r="AU24" s="15"/>
    </row>
    <row r="25" spans="1:47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30"/>
        <v>-2177</v>
      </c>
      <c r="V25" s="27">
        <f t="shared" si="30"/>
        <v>-2180</v>
      </c>
      <c r="W25" s="27">
        <f>+W66</f>
        <v>-2225.1880000000001</v>
      </c>
      <c r="X25" s="27">
        <f>+X66-W25</f>
        <v>-2147.5570999999991</v>
      </c>
      <c r="Y25" s="27">
        <f t="shared" si="31"/>
        <v>-3201.37</v>
      </c>
      <c r="Z25" s="27">
        <f t="shared" si="31"/>
        <v>-2734.8118000000068</v>
      </c>
      <c r="AA25" s="27">
        <f t="shared" si="20"/>
        <v>-3067.5132999999996</v>
      </c>
      <c r="AB25" s="27">
        <f t="shared" si="21"/>
        <v>-2342.4207000000015</v>
      </c>
      <c r="AC25" s="27">
        <f t="shared" si="21"/>
        <v>-2538.5919999999987</v>
      </c>
      <c r="AD25" s="27">
        <f t="shared" si="21"/>
        <v>-2468.3831000000009</v>
      </c>
      <c r="AE25" s="27">
        <f t="shared" si="22"/>
        <v>-2685</v>
      </c>
      <c r="AF25" s="27">
        <f t="shared" si="23"/>
        <v>-2687</v>
      </c>
      <c r="AG25" s="27">
        <f t="shared" si="23"/>
        <v>-3146</v>
      </c>
      <c r="AH25" s="27">
        <f t="shared" si="23"/>
        <v>-3157</v>
      </c>
      <c r="AI25" s="27">
        <f t="shared" si="24"/>
        <v>-2993</v>
      </c>
      <c r="AJ25" s="27">
        <f t="shared" si="25"/>
        <v>-2841</v>
      </c>
      <c r="AK25" s="27">
        <f t="shared" si="25"/>
        <v>-2608</v>
      </c>
      <c r="AL25" s="27">
        <f t="shared" si="25"/>
        <v>-2474</v>
      </c>
      <c r="AM25" s="27">
        <f t="shared" si="28"/>
        <v>-2582</v>
      </c>
      <c r="AN25" s="27">
        <f t="shared" si="26"/>
        <v>-2776</v>
      </c>
      <c r="AO25" s="27">
        <f t="shared" si="26"/>
        <v>-2786</v>
      </c>
      <c r="AP25" s="27">
        <f t="shared" si="26"/>
        <v>-2970</v>
      </c>
      <c r="AQ25" s="27">
        <f t="shared" si="29"/>
        <v>-3175</v>
      </c>
      <c r="AR25" s="27">
        <f t="shared" si="27"/>
        <v>-3107</v>
      </c>
      <c r="AT25" s="15"/>
      <c r="AU25" s="15"/>
    </row>
    <row r="26" spans="1:47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30"/>
        <v>-6209</v>
      </c>
      <c r="V26" s="27">
        <f t="shared" si="30"/>
        <v>-7300</v>
      </c>
      <c r="W26" s="27">
        <f>+W67</f>
        <v>-2557.1770400000046</v>
      </c>
      <c r="X26" s="27">
        <f>+X67-W26</f>
        <v>-3652.631909999986</v>
      </c>
      <c r="Y26" s="27">
        <f t="shared" si="31"/>
        <v>-4390.7857400000257</v>
      </c>
      <c r="Z26" s="27">
        <f t="shared" si="31"/>
        <v>-8019.2400400001243</v>
      </c>
      <c r="AA26" s="27">
        <f t="shared" si="20"/>
        <v>-3946.2486600000111</v>
      </c>
      <c r="AB26" s="27">
        <f t="shared" si="21"/>
        <v>-4948.9179299999623</v>
      </c>
      <c r="AC26" s="27">
        <f t="shared" si="21"/>
        <v>-5237.1918300000289</v>
      </c>
      <c r="AD26" s="27">
        <f t="shared" si="21"/>
        <v>-5527.7831899999819</v>
      </c>
      <c r="AE26" s="27">
        <f t="shared" si="22"/>
        <v>-4433</v>
      </c>
      <c r="AF26" s="27">
        <f t="shared" si="23"/>
        <v>-7316</v>
      </c>
      <c r="AG26" s="27">
        <f t="shared" si="23"/>
        <v>-6980</v>
      </c>
      <c r="AH26" s="27">
        <f t="shared" si="23"/>
        <v>-7855</v>
      </c>
      <c r="AI26" s="27">
        <f t="shared" si="24"/>
        <v>-6204</v>
      </c>
      <c r="AJ26" s="27">
        <f t="shared" si="25"/>
        <v>-9032</v>
      </c>
      <c r="AK26" s="27">
        <f t="shared" si="25"/>
        <v>-9635</v>
      </c>
      <c r="AL26" s="27">
        <f t="shared" si="25"/>
        <v>-9463</v>
      </c>
      <c r="AM26" s="27">
        <f t="shared" si="28"/>
        <v>-10155</v>
      </c>
      <c r="AN26" s="27">
        <f t="shared" si="26"/>
        <v>-9439</v>
      </c>
      <c r="AO26" s="27">
        <f t="shared" si="26"/>
        <v>-14957</v>
      </c>
      <c r="AP26" s="27">
        <f t="shared" si="26"/>
        <v>-13470</v>
      </c>
      <c r="AQ26" s="27">
        <f t="shared" si="29"/>
        <v>-11854</v>
      </c>
      <c r="AR26" s="27">
        <f t="shared" si="27"/>
        <v>-13930</v>
      </c>
      <c r="AT26" s="15"/>
      <c r="AU26" s="15"/>
    </row>
    <row r="27" spans="1:47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2">SUM(T17:T26)</f>
        <v>-41276</v>
      </c>
      <c r="U27" s="32">
        <f t="shared" si="32"/>
        <v>-42434</v>
      </c>
      <c r="V27" s="32">
        <f t="shared" si="32"/>
        <v>-42768</v>
      </c>
      <c r="W27" s="32">
        <f t="shared" ref="W27:Y27" si="33">SUM(W17:W26)</f>
        <v>-38356.305860000008</v>
      </c>
      <c r="X27" s="32">
        <f t="shared" si="33"/>
        <v>-46271.184629999982</v>
      </c>
      <c r="Y27" s="32">
        <f t="shared" si="33"/>
        <v>-59964.636670000051</v>
      </c>
      <c r="Z27" s="32">
        <f>SUM(Z17:Z26)</f>
        <v>-56142.62743000011</v>
      </c>
      <c r="AA27" s="32">
        <f t="shared" ref="AA27:AP27" si="34">SUM(AA17:AA26)</f>
        <v>-53135.626330000006</v>
      </c>
      <c r="AB27" s="32">
        <f t="shared" si="34"/>
        <v>-45039.50604999996</v>
      </c>
      <c r="AC27" s="32">
        <f t="shared" si="34"/>
        <v>-55365.804150000025</v>
      </c>
      <c r="AD27" s="32">
        <f t="shared" si="34"/>
        <v>-47817.103349999976</v>
      </c>
      <c r="AE27" s="32">
        <f t="shared" si="34"/>
        <v>-41217</v>
      </c>
      <c r="AF27" s="32">
        <f t="shared" si="34"/>
        <v>-44545</v>
      </c>
      <c r="AG27" s="32">
        <f t="shared" si="34"/>
        <v>-50332</v>
      </c>
      <c r="AH27" s="32">
        <f t="shared" si="34"/>
        <v>-45544</v>
      </c>
      <c r="AI27" s="32">
        <f t="shared" si="34"/>
        <v>-47091</v>
      </c>
      <c r="AJ27" s="32">
        <f t="shared" si="34"/>
        <v>-54376</v>
      </c>
      <c r="AK27" s="32">
        <f t="shared" si="34"/>
        <v>-60487</v>
      </c>
      <c r="AL27" s="32">
        <f t="shared" si="34"/>
        <v>-57486</v>
      </c>
      <c r="AM27" s="32">
        <f t="shared" si="34"/>
        <v>-59716</v>
      </c>
      <c r="AN27" s="32">
        <f t="shared" si="34"/>
        <v>-60931</v>
      </c>
      <c r="AO27" s="32">
        <f t="shared" si="34"/>
        <v>-67824</v>
      </c>
      <c r="AP27" s="32">
        <f t="shared" si="34"/>
        <v>-66279</v>
      </c>
      <c r="AQ27" s="32">
        <f t="shared" ref="AQ27:AR27" si="35">SUM(AQ17:AQ26)</f>
        <v>-62840</v>
      </c>
      <c r="AR27" s="32">
        <f t="shared" si="35"/>
        <v>-71610</v>
      </c>
      <c r="AT27" s="15"/>
      <c r="AU27" s="15"/>
    </row>
    <row r="29" spans="1:47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  <c r="AR29" s="115" t="s">
        <v>672</v>
      </c>
    </row>
    <row r="30" spans="1:47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6">O4+O17</f>
        <v>19354</v>
      </c>
      <c r="P30" s="28">
        <f t="shared" si="36"/>
        <v>19285</v>
      </c>
      <c r="Q30" s="28">
        <f t="shared" si="36"/>
        <v>18243</v>
      </c>
      <c r="R30" s="28">
        <f t="shared" si="36"/>
        <v>19168</v>
      </c>
      <c r="S30" s="28">
        <f t="shared" ref="S30:S39" si="37">S4+S17</f>
        <v>20158</v>
      </c>
      <c r="T30" s="28">
        <f t="shared" ref="T30:Z39" si="38">+T4+T17</f>
        <v>20376</v>
      </c>
      <c r="U30" s="28">
        <f t="shared" si="38"/>
        <v>20308</v>
      </c>
      <c r="V30" s="28">
        <f t="shared" si="38"/>
        <v>18272</v>
      </c>
      <c r="W30" s="28">
        <f t="shared" si="38"/>
        <v>18715.730240000001</v>
      </c>
      <c r="X30" s="28">
        <f t="shared" si="38"/>
        <v>18625.583739999995</v>
      </c>
      <c r="Y30" s="28">
        <f t="shared" si="38"/>
        <v>19199.897510000003</v>
      </c>
      <c r="Z30" s="28">
        <f>+Z4+Z17</f>
        <v>17976.004469999993</v>
      </c>
      <c r="AA30" s="28">
        <f t="shared" ref="AA30:AP39" si="39">+AA4+AA17</f>
        <v>18970.078550000002</v>
      </c>
      <c r="AB30" s="28">
        <f t="shared" si="39"/>
        <v>18878.677919999995</v>
      </c>
      <c r="AC30" s="28">
        <f t="shared" si="39"/>
        <v>22190.546050000012</v>
      </c>
      <c r="AD30" s="28">
        <f t="shared" si="39"/>
        <v>22184.929309999992</v>
      </c>
      <c r="AE30" s="28">
        <f t="shared" si="39"/>
        <v>40780</v>
      </c>
      <c r="AF30" s="28">
        <f t="shared" si="39"/>
        <v>26829</v>
      </c>
      <c r="AG30" s="28">
        <f t="shared" si="39"/>
        <v>29624</v>
      </c>
      <c r="AH30" s="28">
        <f t="shared" si="39"/>
        <v>28214</v>
      </c>
      <c r="AI30" s="28">
        <f t="shared" si="39"/>
        <v>37730</v>
      </c>
      <c r="AJ30" s="28">
        <f t="shared" si="39"/>
        <v>27845</v>
      </c>
      <c r="AK30" s="28">
        <f t="shared" si="39"/>
        <v>25702</v>
      </c>
      <c r="AL30" s="28">
        <f t="shared" si="39"/>
        <v>23559</v>
      </c>
      <c r="AM30" s="28">
        <f t="shared" si="39"/>
        <v>19303</v>
      </c>
      <c r="AN30" s="28">
        <f t="shared" si="39"/>
        <v>18355</v>
      </c>
      <c r="AO30" s="28">
        <f t="shared" si="39"/>
        <v>18375</v>
      </c>
      <c r="AP30" s="28">
        <f t="shared" si="39"/>
        <v>16961</v>
      </c>
      <c r="AQ30" s="28">
        <f t="shared" ref="AQ30:AR39" si="40">+AQ4+AQ17</f>
        <v>17423</v>
      </c>
      <c r="AR30" s="28">
        <f t="shared" si="40"/>
        <v>16711</v>
      </c>
    </row>
    <row r="31" spans="1:47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41">M5+M18</f>
        <v>13045</v>
      </c>
      <c r="N31" s="29">
        <f t="shared" si="41"/>
        <v>13461</v>
      </c>
      <c r="O31" s="29">
        <f t="shared" si="36"/>
        <v>13272</v>
      </c>
      <c r="P31" s="29">
        <f t="shared" si="36"/>
        <v>14372</v>
      </c>
      <c r="Q31" s="29">
        <f t="shared" si="36"/>
        <v>15256</v>
      </c>
      <c r="R31" s="29">
        <f t="shared" si="36"/>
        <v>16255</v>
      </c>
      <c r="S31" s="29">
        <f t="shared" si="37"/>
        <v>17405</v>
      </c>
      <c r="T31" s="29">
        <f t="shared" ref="T31:U39" si="42">+T5+T18</f>
        <v>16800</v>
      </c>
      <c r="U31" s="29">
        <f t="shared" si="42"/>
        <v>16753</v>
      </c>
      <c r="V31" s="29">
        <f t="shared" ref="V31:V39" si="43">+V5+V18</f>
        <v>17317</v>
      </c>
      <c r="W31" s="29">
        <f t="shared" si="38"/>
        <v>16413.442999999999</v>
      </c>
      <c r="X31" s="29">
        <f t="shared" si="38"/>
        <v>17761.768999999997</v>
      </c>
      <c r="Y31" s="29">
        <f t="shared" si="38"/>
        <v>18034.151000000005</v>
      </c>
      <c r="Z31" s="29">
        <f t="shared" si="38"/>
        <v>16859.546999999991</v>
      </c>
      <c r="AA31" s="29">
        <f t="shared" si="39"/>
        <v>15425.972000000002</v>
      </c>
      <c r="AB31" s="29">
        <f t="shared" si="39"/>
        <v>14650.212</v>
      </c>
      <c r="AC31" s="29">
        <f t="shared" si="39"/>
        <v>16480.290999999997</v>
      </c>
      <c r="AD31" s="29">
        <f t="shared" si="39"/>
        <v>16571.564000000009</v>
      </c>
      <c r="AE31" s="29">
        <f>+AE5+AE18</f>
        <v>17332</v>
      </c>
      <c r="AF31" s="29">
        <f t="shared" si="39"/>
        <v>18126</v>
      </c>
      <c r="AG31" s="29">
        <f t="shared" si="39"/>
        <v>18942</v>
      </c>
      <c r="AH31" s="29">
        <f t="shared" si="39"/>
        <v>19845</v>
      </c>
      <c r="AI31" s="29">
        <f t="shared" si="39"/>
        <v>20097</v>
      </c>
      <c r="AJ31" s="29">
        <f t="shared" si="39"/>
        <v>21732</v>
      </c>
      <c r="AK31" s="29">
        <f t="shared" si="39"/>
        <v>21521</v>
      </c>
      <c r="AL31" s="29">
        <f t="shared" si="39"/>
        <v>22667</v>
      </c>
      <c r="AM31" s="29">
        <f t="shared" si="39"/>
        <v>21680</v>
      </c>
      <c r="AN31" s="29">
        <f t="shared" si="39"/>
        <v>22673</v>
      </c>
      <c r="AO31" s="29">
        <f t="shared" si="39"/>
        <v>22637</v>
      </c>
      <c r="AP31" s="29">
        <f t="shared" si="39"/>
        <v>23056</v>
      </c>
      <c r="AQ31" s="29">
        <f t="shared" ref="AQ31" si="44">+AQ5+AQ18</f>
        <v>22833</v>
      </c>
      <c r="AR31" s="29">
        <f t="shared" si="40"/>
        <v>24490</v>
      </c>
    </row>
    <row r="32" spans="1:47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41"/>
        <v>29315</v>
      </c>
      <c r="N32" s="29">
        <f t="shared" si="41"/>
        <v>31280</v>
      </c>
      <c r="O32" s="29">
        <f t="shared" si="36"/>
        <v>34634</v>
      </c>
      <c r="P32" s="29">
        <f t="shared" si="36"/>
        <v>31615</v>
      </c>
      <c r="Q32" s="29">
        <f t="shared" si="36"/>
        <v>32782</v>
      </c>
      <c r="R32" s="29">
        <f t="shared" si="36"/>
        <v>33248</v>
      </c>
      <c r="S32" s="29">
        <f t="shared" si="37"/>
        <v>34622</v>
      </c>
      <c r="T32" s="29">
        <f t="shared" si="42"/>
        <v>32603</v>
      </c>
      <c r="U32" s="29">
        <f t="shared" si="42"/>
        <v>31768</v>
      </c>
      <c r="V32" s="29">
        <f t="shared" si="43"/>
        <v>36701</v>
      </c>
      <c r="W32" s="29">
        <f t="shared" si="38"/>
        <v>36263.404160000006</v>
      </c>
      <c r="X32" s="29">
        <f t="shared" si="38"/>
        <v>36577.494429999992</v>
      </c>
      <c r="Y32" s="29">
        <f t="shared" si="38"/>
        <v>41499.448489999988</v>
      </c>
      <c r="Z32" s="29">
        <f t="shared" si="38"/>
        <v>46608.700879999975</v>
      </c>
      <c r="AA32" s="29">
        <f t="shared" si="39"/>
        <v>41203.766550000008</v>
      </c>
      <c r="AB32" s="29">
        <f t="shared" si="39"/>
        <v>35858.801759999995</v>
      </c>
      <c r="AC32" s="29">
        <f t="shared" si="39"/>
        <v>38436.952769999996</v>
      </c>
      <c r="AD32" s="29">
        <f t="shared" si="39"/>
        <v>42466.718220000002</v>
      </c>
      <c r="AE32" s="29">
        <f t="shared" si="39"/>
        <v>43567</v>
      </c>
      <c r="AF32" s="29">
        <f t="shared" si="39"/>
        <v>47101</v>
      </c>
      <c r="AG32" s="29">
        <f t="shared" si="39"/>
        <v>43867</v>
      </c>
      <c r="AH32" s="29">
        <f t="shared" si="39"/>
        <v>49772</v>
      </c>
      <c r="AI32" s="29">
        <f t="shared" si="39"/>
        <v>53368</v>
      </c>
      <c r="AJ32" s="29">
        <f t="shared" si="39"/>
        <v>50455</v>
      </c>
      <c r="AK32" s="29">
        <f t="shared" si="39"/>
        <v>28668</v>
      </c>
      <c r="AL32" s="29">
        <f t="shared" si="39"/>
        <v>45118</v>
      </c>
      <c r="AM32" s="29">
        <f t="shared" si="39"/>
        <v>46897</v>
      </c>
      <c r="AN32" s="29">
        <f t="shared" si="39"/>
        <v>44066</v>
      </c>
      <c r="AO32" s="29">
        <f t="shared" si="39"/>
        <v>44994</v>
      </c>
      <c r="AP32" s="29">
        <f t="shared" si="39"/>
        <v>49004</v>
      </c>
      <c r="AQ32" s="29">
        <f t="shared" ref="AQ32" si="45">+AQ6+AQ19</f>
        <v>46194</v>
      </c>
      <c r="AR32" s="29">
        <f t="shared" si="40"/>
        <v>44184</v>
      </c>
    </row>
    <row r="33" spans="1:65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41"/>
        <v>2617</v>
      </c>
      <c r="N33" s="29">
        <f t="shared" si="41"/>
        <v>2975</v>
      </c>
      <c r="O33" s="29">
        <f t="shared" si="36"/>
        <v>3640</v>
      </c>
      <c r="P33" s="29">
        <f t="shared" si="36"/>
        <v>2899</v>
      </c>
      <c r="Q33" s="29">
        <f t="shared" si="36"/>
        <v>2871</v>
      </c>
      <c r="R33" s="29">
        <f t="shared" si="36"/>
        <v>2748</v>
      </c>
      <c r="S33" s="29">
        <f t="shared" si="37"/>
        <v>3810</v>
      </c>
      <c r="T33" s="29">
        <f t="shared" si="42"/>
        <v>3355</v>
      </c>
      <c r="U33" s="29">
        <f t="shared" si="42"/>
        <v>3610</v>
      </c>
      <c r="V33" s="29">
        <f t="shared" si="43"/>
        <v>4397</v>
      </c>
      <c r="W33" s="29">
        <f t="shared" si="38"/>
        <v>3569.0448099999999</v>
      </c>
      <c r="X33" s="29">
        <f t="shared" si="38"/>
        <v>3168.70145</v>
      </c>
      <c r="Y33" s="29">
        <f t="shared" si="38"/>
        <v>3524.0169999999998</v>
      </c>
      <c r="Z33" s="29">
        <f t="shared" si="38"/>
        <v>3528.3346700000002</v>
      </c>
      <c r="AA33" s="29">
        <f t="shared" si="39"/>
        <v>3759.0601299999998</v>
      </c>
      <c r="AB33" s="29">
        <f t="shared" si="39"/>
        <v>3191.4981200000002</v>
      </c>
      <c r="AC33" s="29">
        <f t="shared" si="39"/>
        <v>3382.5272100000002</v>
      </c>
      <c r="AD33" s="29">
        <f t="shared" si="39"/>
        <v>3465.6883600000001</v>
      </c>
      <c r="AE33" s="29">
        <f t="shared" si="39"/>
        <v>3229</v>
      </c>
      <c r="AF33" s="29">
        <f t="shared" si="39"/>
        <v>3430</v>
      </c>
      <c r="AG33" s="29">
        <f t="shared" si="39"/>
        <v>3269</v>
      </c>
      <c r="AH33" s="29">
        <f t="shared" si="39"/>
        <v>3497</v>
      </c>
      <c r="AI33" s="29">
        <f t="shared" si="39"/>
        <v>3876</v>
      </c>
      <c r="AJ33" s="29">
        <f t="shared" si="39"/>
        <v>3186</v>
      </c>
      <c r="AK33" s="29">
        <f t="shared" si="39"/>
        <v>3401</v>
      </c>
      <c r="AL33" s="29">
        <f t="shared" si="39"/>
        <v>3862</v>
      </c>
      <c r="AM33" s="29">
        <f t="shared" si="39"/>
        <v>3809</v>
      </c>
      <c r="AN33" s="29">
        <f t="shared" si="39"/>
        <v>3404</v>
      </c>
      <c r="AO33" s="29">
        <f t="shared" si="39"/>
        <v>3612</v>
      </c>
      <c r="AP33" s="29">
        <f t="shared" si="39"/>
        <v>3568</v>
      </c>
      <c r="AQ33" s="29">
        <f t="shared" ref="AQ33" si="46">+AQ7+AQ20</f>
        <v>3602</v>
      </c>
      <c r="AR33" s="29">
        <f t="shared" si="40"/>
        <v>3268</v>
      </c>
    </row>
    <row r="34" spans="1:65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41"/>
        <v>20406</v>
      </c>
      <c r="N34" s="29">
        <f t="shared" si="41"/>
        <v>20323</v>
      </c>
      <c r="O34" s="29">
        <f t="shared" si="36"/>
        <v>20662</v>
      </c>
      <c r="P34" s="29">
        <f t="shared" si="36"/>
        <v>20898</v>
      </c>
      <c r="Q34" s="29">
        <f t="shared" si="36"/>
        <v>21871</v>
      </c>
      <c r="R34" s="29">
        <f t="shared" si="36"/>
        <v>21053</v>
      </c>
      <c r="S34" s="29">
        <f t="shared" si="37"/>
        <v>19871</v>
      </c>
      <c r="T34" s="29">
        <f t="shared" si="42"/>
        <v>20426</v>
      </c>
      <c r="U34" s="29">
        <f t="shared" si="42"/>
        <v>22706</v>
      </c>
      <c r="V34" s="29">
        <f t="shared" si="43"/>
        <v>25444</v>
      </c>
      <c r="W34" s="29">
        <f t="shared" si="38"/>
        <v>24033.927</v>
      </c>
      <c r="X34" s="29">
        <f t="shared" si="38"/>
        <v>25159.548939999997</v>
      </c>
      <c r="Y34" s="29">
        <f t="shared" si="38"/>
        <v>24156.311969999988</v>
      </c>
      <c r="Z34" s="29">
        <f t="shared" si="38"/>
        <v>25443.163000000015</v>
      </c>
      <c r="AA34" s="29">
        <f t="shared" si="39"/>
        <v>27959.826999999997</v>
      </c>
      <c r="AB34" s="29">
        <f t="shared" si="39"/>
        <v>31495.199999999997</v>
      </c>
      <c r="AC34" s="29">
        <f t="shared" si="39"/>
        <v>29883.108</v>
      </c>
      <c r="AD34" s="29">
        <f t="shared" si="39"/>
        <v>38233.955000000016</v>
      </c>
      <c r="AE34" s="29">
        <f t="shared" si="39"/>
        <v>30276</v>
      </c>
      <c r="AF34" s="29">
        <f t="shared" si="39"/>
        <v>38428</v>
      </c>
      <c r="AG34" s="29">
        <f t="shared" si="39"/>
        <v>38032</v>
      </c>
      <c r="AH34" s="29">
        <f t="shared" si="39"/>
        <v>42452</v>
      </c>
      <c r="AI34" s="29">
        <f t="shared" si="39"/>
        <v>36989</v>
      </c>
      <c r="AJ34" s="29">
        <f t="shared" si="39"/>
        <v>42658</v>
      </c>
      <c r="AK34" s="29">
        <f t="shared" si="39"/>
        <v>41699</v>
      </c>
      <c r="AL34" s="29">
        <f t="shared" si="39"/>
        <v>41903</v>
      </c>
      <c r="AM34" s="29">
        <f t="shared" si="39"/>
        <v>42605</v>
      </c>
      <c r="AN34" s="29">
        <f t="shared" si="39"/>
        <v>46929</v>
      </c>
      <c r="AO34" s="29">
        <f t="shared" si="39"/>
        <v>47621</v>
      </c>
      <c r="AP34" s="29">
        <f t="shared" si="39"/>
        <v>45514</v>
      </c>
      <c r="AQ34" s="29">
        <f t="shared" ref="AQ34" si="47">+AQ8+AQ21</f>
        <v>48695</v>
      </c>
      <c r="AR34" s="29">
        <f t="shared" si="40"/>
        <v>49546</v>
      </c>
    </row>
    <row r="35" spans="1:65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41"/>
        <v>19731</v>
      </c>
      <c r="N35" s="29">
        <f t="shared" si="41"/>
        <v>22021</v>
      </c>
      <c r="O35" s="29">
        <f t="shared" si="36"/>
        <v>24736</v>
      </c>
      <c r="P35" s="29">
        <f t="shared" si="36"/>
        <v>24168</v>
      </c>
      <c r="Q35" s="29">
        <f t="shared" si="36"/>
        <v>24620</v>
      </c>
      <c r="R35" s="29">
        <f t="shared" si="36"/>
        <v>25075</v>
      </c>
      <c r="S35" s="29">
        <f t="shared" si="37"/>
        <v>29978</v>
      </c>
      <c r="T35" s="29">
        <f t="shared" si="42"/>
        <v>23978</v>
      </c>
      <c r="U35" s="29">
        <f t="shared" si="42"/>
        <v>24643</v>
      </c>
      <c r="V35" s="29">
        <f t="shared" si="43"/>
        <v>24134</v>
      </c>
      <c r="W35" s="29">
        <f t="shared" si="38"/>
        <v>26698.565420000003</v>
      </c>
      <c r="X35" s="29">
        <f t="shared" si="38"/>
        <v>36039.293590000008</v>
      </c>
      <c r="Y35" s="29">
        <f t="shared" si="38"/>
        <v>36094.073669999991</v>
      </c>
      <c r="Z35" s="29">
        <f t="shared" si="38"/>
        <v>39514.138050000001</v>
      </c>
      <c r="AA35" s="29">
        <f t="shared" si="39"/>
        <v>51756.258390000003</v>
      </c>
      <c r="AB35" s="29">
        <f t="shared" si="39"/>
        <v>41522.192609999998</v>
      </c>
      <c r="AC35" s="29">
        <f t="shared" si="39"/>
        <v>30272.995000000003</v>
      </c>
      <c r="AD35" s="29">
        <f t="shared" si="39"/>
        <v>29729.131000000001</v>
      </c>
      <c r="AE35" s="29">
        <f t="shared" si="39"/>
        <v>33774</v>
      </c>
      <c r="AF35" s="29">
        <f t="shared" si="39"/>
        <v>39472</v>
      </c>
      <c r="AG35" s="29">
        <f t="shared" si="39"/>
        <v>32788</v>
      </c>
      <c r="AH35" s="29">
        <f t="shared" si="39"/>
        <v>35754</v>
      </c>
      <c r="AI35" s="29">
        <f t="shared" si="39"/>
        <v>38672</v>
      </c>
      <c r="AJ35" s="29">
        <f t="shared" si="39"/>
        <v>38469</v>
      </c>
      <c r="AK35" s="29">
        <f t="shared" si="39"/>
        <v>39282</v>
      </c>
      <c r="AL35" s="29">
        <f t="shared" si="39"/>
        <v>46698</v>
      </c>
      <c r="AM35" s="29">
        <f t="shared" si="39"/>
        <v>46664</v>
      </c>
      <c r="AN35" s="29">
        <f t="shared" si="39"/>
        <v>45178</v>
      </c>
      <c r="AO35" s="29">
        <f t="shared" si="39"/>
        <v>32195</v>
      </c>
      <c r="AP35" s="29">
        <f t="shared" si="39"/>
        <v>31214</v>
      </c>
      <c r="AQ35" s="29">
        <f t="shared" ref="AQ35" si="48">+AQ9+AQ22</f>
        <v>35557</v>
      </c>
      <c r="AR35" s="29">
        <f t="shared" si="40"/>
        <v>26613</v>
      </c>
    </row>
    <row r="36" spans="1:65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41"/>
        <v>20989</v>
      </c>
      <c r="N36" s="29">
        <f t="shared" si="41"/>
        <v>21328</v>
      </c>
      <c r="O36" s="29">
        <f t="shared" si="36"/>
        <v>23562</v>
      </c>
      <c r="P36" s="29">
        <f t="shared" si="36"/>
        <v>22214</v>
      </c>
      <c r="Q36" s="29">
        <f t="shared" si="36"/>
        <v>21602</v>
      </c>
      <c r="R36" s="29">
        <f t="shared" si="36"/>
        <v>21834</v>
      </c>
      <c r="S36" s="29">
        <f t="shared" si="37"/>
        <v>17636</v>
      </c>
      <c r="T36" s="29">
        <f t="shared" si="42"/>
        <v>19126</v>
      </c>
      <c r="U36" s="29">
        <f t="shared" si="42"/>
        <v>18625</v>
      </c>
      <c r="V36" s="29">
        <f t="shared" si="43"/>
        <v>13228</v>
      </c>
      <c r="W36" s="29">
        <f t="shared" si="38"/>
        <v>14893.317499999999</v>
      </c>
      <c r="X36" s="29">
        <f t="shared" si="38"/>
        <v>15943.773600000002</v>
      </c>
      <c r="Y36" s="29">
        <f t="shared" si="38"/>
        <v>15362.571499999995</v>
      </c>
      <c r="Z36" s="29">
        <f t="shared" si="38"/>
        <v>14476.967400000001</v>
      </c>
      <c r="AA36" s="29">
        <f t="shared" si="39"/>
        <v>14431.624099999999</v>
      </c>
      <c r="AB36" s="29">
        <f t="shared" si="39"/>
        <v>14555.054700000002</v>
      </c>
      <c r="AC36" s="29">
        <f t="shared" si="39"/>
        <v>18615.659899999999</v>
      </c>
      <c r="AD36" s="29">
        <f t="shared" si="39"/>
        <v>18356.736500000006</v>
      </c>
      <c r="AE36" s="29">
        <f t="shared" si="39"/>
        <v>17153</v>
      </c>
      <c r="AF36" s="29">
        <f t="shared" si="39"/>
        <v>17664</v>
      </c>
      <c r="AG36" s="29">
        <f t="shared" si="39"/>
        <v>15062</v>
      </c>
      <c r="AH36" s="29">
        <f t="shared" si="39"/>
        <v>13997</v>
      </c>
      <c r="AI36" s="29">
        <f t="shared" si="39"/>
        <v>11351</v>
      </c>
      <c r="AJ36" s="29">
        <f t="shared" si="39"/>
        <v>9407</v>
      </c>
      <c r="AK36" s="29">
        <f t="shared" si="39"/>
        <v>7212</v>
      </c>
      <c r="AL36" s="29">
        <f t="shared" si="39"/>
        <v>6960</v>
      </c>
      <c r="AM36" s="29">
        <f t="shared" si="39"/>
        <v>6307</v>
      </c>
      <c r="AN36" s="29">
        <f t="shared" si="39"/>
        <v>6544</v>
      </c>
      <c r="AO36" s="29">
        <f t="shared" si="39"/>
        <v>6449</v>
      </c>
      <c r="AP36" s="29">
        <f t="shared" si="39"/>
        <v>6369</v>
      </c>
      <c r="AQ36" s="29">
        <f t="shared" ref="AQ36" si="49">+AQ10+AQ23</f>
        <v>6867</v>
      </c>
      <c r="AR36" s="29">
        <f t="shared" si="40"/>
        <v>6969</v>
      </c>
    </row>
    <row r="37" spans="1:65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41"/>
        <v>4239</v>
      </c>
      <c r="N37" s="29">
        <f t="shared" si="41"/>
        <v>4757</v>
      </c>
      <c r="O37" s="29">
        <f t="shared" si="36"/>
        <v>4793</v>
      </c>
      <c r="P37" s="29">
        <f t="shared" si="36"/>
        <v>4172</v>
      </c>
      <c r="Q37" s="29">
        <f t="shared" si="36"/>
        <v>4063</v>
      </c>
      <c r="R37" s="29">
        <f t="shared" si="36"/>
        <v>5209</v>
      </c>
      <c r="S37" s="29">
        <f t="shared" si="37"/>
        <v>3979</v>
      </c>
      <c r="T37" s="29">
        <f t="shared" si="42"/>
        <v>3978</v>
      </c>
      <c r="U37" s="29">
        <f t="shared" si="42"/>
        <v>3489</v>
      </c>
      <c r="V37" s="29">
        <f t="shared" si="43"/>
        <v>3203</v>
      </c>
      <c r="W37" s="29">
        <f t="shared" si="38"/>
        <v>2949.6473000000001</v>
      </c>
      <c r="X37" s="29">
        <f t="shared" si="38"/>
        <v>2629.0479</v>
      </c>
      <c r="Y37" s="29">
        <f t="shared" si="38"/>
        <v>2692.2345999999989</v>
      </c>
      <c r="Z37" s="29">
        <f t="shared" si="38"/>
        <v>2829.5009000000018</v>
      </c>
      <c r="AA37" s="29">
        <f t="shared" si="39"/>
        <v>3636.6408000000006</v>
      </c>
      <c r="AB37" s="29">
        <f t="shared" si="39"/>
        <v>4254.3538000000008</v>
      </c>
      <c r="AC37" s="29">
        <f t="shared" si="39"/>
        <v>3873.0324999999975</v>
      </c>
      <c r="AD37" s="29">
        <f t="shared" si="39"/>
        <v>4074.1810200000014</v>
      </c>
      <c r="AE37" s="29">
        <f t="shared" si="39"/>
        <v>4195</v>
      </c>
      <c r="AF37" s="29">
        <f t="shared" si="39"/>
        <v>3380</v>
      </c>
      <c r="AG37" s="29">
        <f t="shared" si="39"/>
        <v>3008</v>
      </c>
      <c r="AH37" s="29">
        <f t="shared" si="39"/>
        <v>3589</v>
      </c>
      <c r="AI37" s="29">
        <f t="shared" si="39"/>
        <v>4139</v>
      </c>
      <c r="AJ37" s="29">
        <f t="shared" si="39"/>
        <v>2101</v>
      </c>
      <c r="AK37" s="29">
        <f t="shared" si="39"/>
        <v>3144</v>
      </c>
      <c r="AL37" s="29">
        <f t="shared" si="39"/>
        <v>2992</v>
      </c>
      <c r="AM37" s="29">
        <f t="shared" si="39"/>
        <v>2235</v>
      </c>
      <c r="AN37" s="29">
        <f t="shared" si="39"/>
        <v>2088</v>
      </c>
      <c r="AO37" s="29">
        <f t="shared" si="39"/>
        <v>2349</v>
      </c>
      <c r="AP37" s="29">
        <f t="shared" si="39"/>
        <v>2468</v>
      </c>
      <c r="AQ37" s="29">
        <f t="shared" ref="AQ37" si="50">+AQ11+AQ24</f>
        <v>2780</v>
      </c>
      <c r="AR37" s="29">
        <f t="shared" si="40"/>
        <v>2601</v>
      </c>
    </row>
    <row r="38" spans="1:65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41"/>
        <v>17830</v>
      </c>
      <c r="N38" s="29">
        <f t="shared" si="41"/>
        <v>18253</v>
      </c>
      <c r="O38" s="29">
        <f t="shared" si="36"/>
        <v>18792</v>
      </c>
      <c r="P38" s="29">
        <f t="shared" si="36"/>
        <v>20265</v>
      </c>
      <c r="Q38" s="29">
        <f t="shared" si="36"/>
        <v>21482</v>
      </c>
      <c r="R38" s="29">
        <f t="shared" si="36"/>
        <v>21794</v>
      </c>
      <c r="S38" s="29">
        <f t="shared" si="37"/>
        <v>21378</v>
      </c>
      <c r="T38" s="29">
        <f t="shared" si="42"/>
        <v>21075</v>
      </c>
      <c r="U38" s="29">
        <f t="shared" si="42"/>
        <v>19341</v>
      </c>
      <c r="V38" s="29">
        <f t="shared" si="43"/>
        <v>16801</v>
      </c>
      <c r="W38" s="29">
        <f t="shared" si="38"/>
        <v>16116.121799999999</v>
      </c>
      <c r="X38" s="29">
        <f t="shared" si="38"/>
        <v>16963.283200000002</v>
      </c>
      <c r="Y38" s="29">
        <f t="shared" si="38"/>
        <v>15987.410200000002</v>
      </c>
      <c r="Z38" s="29">
        <f t="shared" si="38"/>
        <v>16290.393799999987</v>
      </c>
      <c r="AA38" s="29">
        <f t="shared" si="39"/>
        <v>14497.685700000002</v>
      </c>
      <c r="AB38" s="29">
        <f t="shared" si="39"/>
        <v>12269.841699999997</v>
      </c>
      <c r="AC38" s="29">
        <f t="shared" si="39"/>
        <v>14159.761000000004</v>
      </c>
      <c r="AD38" s="29">
        <f t="shared" si="39"/>
        <v>15597.040700000003</v>
      </c>
      <c r="AE38" s="29">
        <f t="shared" si="39"/>
        <v>12504</v>
      </c>
      <c r="AF38" s="29">
        <f t="shared" si="39"/>
        <v>14732</v>
      </c>
      <c r="AG38" s="29">
        <f t="shared" si="39"/>
        <v>16380</v>
      </c>
      <c r="AH38" s="29">
        <f t="shared" si="39"/>
        <v>17399</v>
      </c>
      <c r="AI38" s="29">
        <f t="shared" si="39"/>
        <v>13440</v>
      </c>
      <c r="AJ38" s="29">
        <f t="shared" si="39"/>
        <v>10906</v>
      </c>
      <c r="AK38" s="29">
        <f t="shared" si="39"/>
        <v>10254</v>
      </c>
      <c r="AL38" s="29">
        <f t="shared" si="39"/>
        <v>9748</v>
      </c>
      <c r="AM38" s="29">
        <f t="shared" si="39"/>
        <v>11659</v>
      </c>
      <c r="AN38" s="29">
        <f t="shared" si="39"/>
        <v>12729</v>
      </c>
      <c r="AO38" s="29">
        <f t="shared" si="39"/>
        <v>14104</v>
      </c>
      <c r="AP38" s="29">
        <f t="shared" si="39"/>
        <v>14629</v>
      </c>
      <c r="AQ38" s="29">
        <f t="shared" ref="AQ38" si="51">+AQ12+AQ25</f>
        <v>16073</v>
      </c>
      <c r="AR38" s="29">
        <f t="shared" si="40"/>
        <v>18050</v>
      </c>
    </row>
    <row r="39" spans="1:65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41"/>
        <v>2187</v>
      </c>
      <c r="N39" s="29">
        <f t="shared" si="41"/>
        <v>2299</v>
      </c>
      <c r="O39" s="29">
        <f t="shared" si="36"/>
        <v>2672</v>
      </c>
      <c r="P39" s="29">
        <f t="shared" si="36"/>
        <v>2630</v>
      </c>
      <c r="Q39" s="29">
        <f t="shared" si="36"/>
        <v>2748</v>
      </c>
      <c r="R39" s="29">
        <f t="shared" si="36"/>
        <v>2996</v>
      </c>
      <c r="S39" s="29">
        <f t="shared" si="37"/>
        <v>3667</v>
      </c>
      <c r="T39" s="29">
        <f t="shared" si="42"/>
        <v>2366</v>
      </c>
      <c r="U39" s="29">
        <f t="shared" si="42"/>
        <v>1670</v>
      </c>
      <c r="V39" s="29">
        <f t="shared" si="43"/>
        <v>2072</v>
      </c>
      <c r="W39" s="29">
        <f t="shared" si="38"/>
        <v>3520.8489100000338</v>
      </c>
      <c r="X39" s="29">
        <f t="shared" si="38"/>
        <v>2156.1268400003014</v>
      </c>
      <c r="Y39" s="29">
        <f t="shared" si="38"/>
        <v>1757.1029699998444</v>
      </c>
      <c r="Z39" s="29">
        <f t="shared" si="38"/>
        <v>-880.39181999977518</v>
      </c>
      <c r="AA39" s="29">
        <f t="shared" si="39"/>
        <v>2892.3723700000146</v>
      </c>
      <c r="AB39" s="29">
        <f t="shared" si="39"/>
        <v>2319.6158599997316</v>
      </c>
      <c r="AC39" s="29">
        <f t="shared" si="39"/>
        <v>2502.2648000002009</v>
      </c>
      <c r="AD39" s="29">
        <f t="shared" si="39"/>
        <v>2050.0433399998856</v>
      </c>
      <c r="AE39" s="29">
        <f t="shared" si="39"/>
        <v>1967</v>
      </c>
      <c r="AF39" s="29">
        <f t="shared" si="39"/>
        <v>148</v>
      </c>
      <c r="AG39" s="29">
        <f t="shared" si="39"/>
        <v>593</v>
      </c>
      <c r="AH39" s="29">
        <f t="shared" si="39"/>
        <v>441</v>
      </c>
      <c r="AI39" s="29">
        <f t="shared" si="39"/>
        <v>1154</v>
      </c>
      <c r="AJ39" s="29">
        <f t="shared" si="39"/>
        <v>-637</v>
      </c>
      <c r="AK39" s="29">
        <f t="shared" si="39"/>
        <v>-1513</v>
      </c>
      <c r="AL39" s="29">
        <f t="shared" si="39"/>
        <v>-1510</v>
      </c>
      <c r="AM39" s="29">
        <f t="shared" si="39"/>
        <v>-227</v>
      </c>
      <c r="AN39" s="29">
        <f t="shared" si="39"/>
        <v>1054</v>
      </c>
      <c r="AO39" s="29">
        <f t="shared" si="39"/>
        <v>-4378</v>
      </c>
      <c r="AP39" s="29">
        <f t="shared" si="39"/>
        <v>-2308</v>
      </c>
      <c r="AQ39" s="29">
        <f t="shared" ref="AQ39" si="52">+AQ13+AQ26</f>
        <v>-442</v>
      </c>
      <c r="AR39" s="29">
        <f t="shared" si="40"/>
        <v>-1893</v>
      </c>
    </row>
    <row r="40" spans="1:65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53">SUM(M30:M39)</f>
        <v>150192</v>
      </c>
      <c r="N40" s="2">
        <f t="shared" si="53"/>
        <v>156696</v>
      </c>
      <c r="O40" s="2">
        <f t="shared" si="53"/>
        <v>166117</v>
      </c>
      <c r="P40" s="2">
        <f t="shared" si="53"/>
        <v>162518</v>
      </c>
      <c r="Q40" s="2">
        <f t="shared" si="53"/>
        <v>165538</v>
      </c>
      <c r="R40" s="2">
        <f t="shared" si="53"/>
        <v>169380</v>
      </c>
      <c r="S40" s="2">
        <v>172504</v>
      </c>
      <c r="T40" s="2">
        <f t="shared" ref="T40:V40" si="54">SUM(T30:T39)</f>
        <v>164083</v>
      </c>
      <c r="U40" s="2">
        <f t="shared" si="54"/>
        <v>162913</v>
      </c>
      <c r="V40" s="2">
        <f t="shared" si="54"/>
        <v>161569</v>
      </c>
      <c r="W40" s="2">
        <f t="shared" ref="W40:Y40" si="55">SUM(W30:W39)</f>
        <v>163174.05014000004</v>
      </c>
      <c r="X40" s="2">
        <f t="shared" si="55"/>
        <v>175024.62269000031</v>
      </c>
      <c r="Y40" s="2">
        <f t="shared" si="55"/>
        <v>178307.21890999979</v>
      </c>
      <c r="Z40" s="2">
        <f>SUM(Z30:Z39)</f>
        <v>182646.3583500002</v>
      </c>
      <c r="AA40" s="2">
        <f t="shared" ref="AA40:AP40" si="56">SUM(AA30:AA39)</f>
        <v>194533.28559000001</v>
      </c>
      <c r="AB40" s="2">
        <f t="shared" si="56"/>
        <v>178995.44846999971</v>
      </c>
      <c r="AC40" s="2">
        <f t="shared" si="56"/>
        <v>179797.13823000022</v>
      </c>
      <c r="AD40" s="2">
        <f t="shared" si="56"/>
        <v>192729.9874499999</v>
      </c>
      <c r="AE40" s="2">
        <f t="shared" si="56"/>
        <v>204777</v>
      </c>
      <c r="AF40" s="2">
        <f t="shared" si="56"/>
        <v>209310</v>
      </c>
      <c r="AG40" s="2">
        <f t="shared" si="56"/>
        <v>201565</v>
      </c>
      <c r="AH40" s="2">
        <f t="shared" si="56"/>
        <v>214960</v>
      </c>
      <c r="AI40" s="2">
        <f t="shared" si="56"/>
        <v>220816</v>
      </c>
      <c r="AJ40" s="2">
        <f t="shared" si="56"/>
        <v>206122</v>
      </c>
      <c r="AK40" s="2">
        <f t="shared" si="56"/>
        <v>179370</v>
      </c>
      <c r="AL40" s="2">
        <f t="shared" si="56"/>
        <v>201997</v>
      </c>
      <c r="AM40" s="2">
        <f t="shared" si="56"/>
        <v>200932</v>
      </c>
      <c r="AN40" s="2">
        <f t="shared" si="56"/>
        <v>203020</v>
      </c>
      <c r="AO40" s="2">
        <f t="shared" si="56"/>
        <v>187958</v>
      </c>
      <c r="AP40" s="2">
        <f t="shared" si="56"/>
        <v>190475</v>
      </c>
      <c r="AQ40" s="2">
        <f t="shared" ref="AQ40" si="57">SUM(AQ30:AQ39)</f>
        <v>199582</v>
      </c>
      <c r="AR40" s="2">
        <f>SUM(AR30:AR39)</f>
        <v>190539</v>
      </c>
    </row>
    <row r="42" spans="1:65" ht="15.5">
      <c r="A42" s="39" t="s">
        <v>113</v>
      </c>
    </row>
    <row r="43" spans="1:65" ht="15.5">
      <c r="A43" s="39" t="s">
        <v>367</v>
      </c>
    </row>
    <row r="44" spans="1:65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  <c r="AR44" s="115" t="s">
        <v>673</v>
      </c>
    </row>
    <row r="45" spans="1:65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R45" s="28">
        <v>56258</v>
      </c>
      <c r="AV45" s="15"/>
      <c r="BH45" s="14"/>
      <c r="BI45" s="14"/>
      <c r="BJ45" s="14"/>
      <c r="BK45" s="15"/>
      <c r="BL45" s="38"/>
      <c r="BM45" s="15"/>
    </row>
    <row r="46" spans="1:65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R46" s="29">
        <v>49616</v>
      </c>
      <c r="AV46" s="15"/>
      <c r="BH46" s="14"/>
      <c r="BI46" s="14"/>
      <c r="BJ46" s="14"/>
      <c r="BK46" s="15"/>
      <c r="BL46" s="38"/>
      <c r="BM46" s="15"/>
    </row>
    <row r="47" spans="1:65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R47" s="29">
        <v>105143</v>
      </c>
      <c r="AV47" s="15"/>
      <c r="BH47" s="14"/>
      <c r="BI47" s="14"/>
      <c r="BJ47" s="14"/>
      <c r="BK47" s="15"/>
      <c r="BL47" s="38"/>
      <c r="BM47" s="15"/>
    </row>
    <row r="48" spans="1:65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R48" s="29">
        <v>6870</v>
      </c>
      <c r="AV48" s="15"/>
      <c r="BH48" s="14"/>
      <c r="BI48" s="14"/>
      <c r="BJ48" s="14"/>
      <c r="BK48" s="15"/>
      <c r="BL48" s="38"/>
      <c r="BM48" s="15"/>
    </row>
    <row r="49" spans="1:65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R49" s="29">
        <v>154989</v>
      </c>
      <c r="AV49" s="15"/>
      <c r="BH49" s="14"/>
      <c r="BI49" s="14"/>
      <c r="BJ49" s="14"/>
      <c r="BK49" s="15"/>
      <c r="BL49" s="38"/>
      <c r="BM49" s="15"/>
    </row>
    <row r="50" spans="1:65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R50" s="29">
        <v>67229</v>
      </c>
      <c r="AV50" s="15"/>
      <c r="BH50" s="14"/>
      <c r="BI50" s="14"/>
      <c r="BJ50" s="14"/>
      <c r="BK50" s="15"/>
      <c r="BL50" s="38"/>
      <c r="BM50" s="15"/>
    </row>
    <row r="51" spans="1:65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R51" s="29">
        <v>13836</v>
      </c>
      <c r="AV51" s="15"/>
      <c r="BH51" s="14"/>
      <c r="BI51" s="14"/>
      <c r="BJ51" s="14"/>
      <c r="BK51" s="15"/>
      <c r="BL51" s="38"/>
      <c r="BM51" s="15"/>
    </row>
    <row r="52" spans="1:65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R52" s="29">
        <v>6776</v>
      </c>
      <c r="AV52" s="15"/>
      <c r="BH52" s="14"/>
      <c r="BI52" s="14"/>
      <c r="BJ52" s="14"/>
      <c r="BK52" s="15"/>
      <c r="BL52" s="38"/>
      <c r="BM52" s="15"/>
    </row>
    <row r="53" spans="1:65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R53" s="29">
        <v>40405</v>
      </c>
      <c r="AV53" s="15"/>
      <c r="BH53" s="14"/>
      <c r="BI53" s="14"/>
      <c r="BJ53" s="14"/>
      <c r="BK53" s="15"/>
      <c r="BL53" s="38"/>
      <c r="BM53" s="15"/>
    </row>
    <row r="54" spans="1:65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R54" s="29">
        <v>23449</v>
      </c>
      <c r="AV54" s="15"/>
      <c r="BH54" s="14"/>
      <c r="BI54" s="14"/>
      <c r="BJ54" s="14"/>
      <c r="BK54" s="15"/>
      <c r="BL54" s="38"/>
      <c r="BM54" s="15"/>
    </row>
    <row r="55" spans="1:65" ht="12.5" thickBot="1">
      <c r="A55" s="50" t="s">
        <v>33</v>
      </c>
      <c r="B55" s="53" t="s">
        <v>83</v>
      </c>
      <c r="C55" s="2">
        <f t="shared" ref="C55:K55" si="58">SUM(C45:C54)</f>
        <v>174839</v>
      </c>
      <c r="D55" s="2">
        <f t="shared" si="58"/>
        <v>359426</v>
      </c>
      <c r="E55" s="2">
        <f t="shared" si="58"/>
        <v>531235</v>
      </c>
      <c r="F55" s="2">
        <f t="shared" si="58"/>
        <v>695321</v>
      </c>
      <c r="G55" s="2">
        <f t="shared" si="58"/>
        <v>177814</v>
      </c>
      <c r="H55" s="2">
        <f t="shared" si="58"/>
        <v>350983</v>
      </c>
      <c r="I55" s="2">
        <f t="shared" si="58"/>
        <v>527368</v>
      </c>
      <c r="J55" s="2">
        <f t="shared" si="58"/>
        <v>696280</v>
      </c>
      <c r="K55" s="2">
        <f t="shared" si="58"/>
        <v>161382</v>
      </c>
      <c r="L55" s="2">
        <f t="shared" ref="L55:Q55" si="59">SUM(L45:L54)</f>
        <v>330323</v>
      </c>
      <c r="M55" s="2">
        <f t="shared" si="59"/>
        <v>509562</v>
      </c>
      <c r="N55" s="2">
        <f t="shared" si="59"/>
        <v>698007</v>
      </c>
      <c r="O55" s="2">
        <f t="shared" si="59"/>
        <v>196098</v>
      </c>
      <c r="P55" s="2">
        <f t="shared" si="59"/>
        <v>392262</v>
      </c>
      <c r="Q55" s="2">
        <f t="shared" si="59"/>
        <v>593326</v>
      </c>
      <c r="R55" s="2">
        <f t="shared" ref="R55:V55" si="60">SUM(R45:R54)</f>
        <v>799288</v>
      </c>
      <c r="S55" s="2">
        <f t="shared" si="60"/>
        <v>209202</v>
      </c>
      <c r="T55" s="2">
        <f t="shared" si="60"/>
        <v>414561</v>
      </c>
      <c r="U55" s="2">
        <f t="shared" si="60"/>
        <v>619908</v>
      </c>
      <c r="V55" s="2">
        <f t="shared" si="60"/>
        <v>824245</v>
      </c>
      <c r="W55" s="2">
        <f t="shared" ref="W55:AR55" si="61">SUM(W45:W54)</f>
        <v>201530.35600000006</v>
      </c>
      <c r="X55" s="2">
        <f t="shared" si="61"/>
        <v>422826.16332000028</v>
      </c>
      <c r="Y55" s="2">
        <f t="shared" si="61"/>
        <v>661098.01890000014</v>
      </c>
      <c r="Z55" s="2">
        <f t="shared" si="61"/>
        <v>899887.00468000059</v>
      </c>
      <c r="AA55" s="2">
        <f t="shared" si="61"/>
        <v>247668.91192000004</v>
      </c>
      <c r="AB55" s="2">
        <f t="shared" si="61"/>
        <v>471703.86643999966</v>
      </c>
      <c r="AC55" s="2">
        <f t="shared" si="61"/>
        <v>706866.80881999992</v>
      </c>
      <c r="AD55" s="2">
        <f t="shared" si="61"/>
        <v>947413.89961999981</v>
      </c>
      <c r="AE55" s="2">
        <f t="shared" si="61"/>
        <v>245994</v>
      </c>
      <c r="AF55" s="2">
        <f t="shared" si="61"/>
        <v>499849</v>
      </c>
      <c r="AG55" s="2">
        <f t="shared" si="61"/>
        <v>751746</v>
      </c>
      <c r="AH55" s="2">
        <f t="shared" si="61"/>
        <v>1012250</v>
      </c>
      <c r="AI55" s="2">
        <f t="shared" si="61"/>
        <v>267907</v>
      </c>
      <c r="AJ55" s="2">
        <f t="shared" si="61"/>
        <v>528405</v>
      </c>
      <c r="AK55" s="2">
        <f t="shared" si="61"/>
        <v>768262</v>
      </c>
      <c r="AL55" s="2">
        <f t="shared" si="61"/>
        <v>1027745</v>
      </c>
      <c r="AM55" s="2">
        <f t="shared" si="61"/>
        <v>260648</v>
      </c>
      <c r="AN55" s="2">
        <f t="shared" si="61"/>
        <v>524599</v>
      </c>
      <c r="AO55" s="2">
        <f t="shared" si="61"/>
        <v>780381</v>
      </c>
      <c r="AP55" s="2">
        <f t="shared" si="61"/>
        <v>1037135</v>
      </c>
      <c r="AQ55" s="2">
        <f t="shared" si="61"/>
        <v>262422</v>
      </c>
      <c r="AR55" s="2">
        <f t="shared" si="61"/>
        <v>524571</v>
      </c>
      <c r="AV55" s="15"/>
      <c r="BH55" s="14"/>
      <c r="BI55" s="14"/>
      <c r="BJ55" s="14"/>
      <c r="BK55" s="15"/>
      <c r="BL55" s="38"/>
      <c r="BM55" s="15"/>
    </row>
    <row r="56" spans="1:65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65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  <c r="AR57" s="115" t="s">
        <v>673</v>
      </c>
    </row>
    <row r="58" spans="1:65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R58" s="28">
        <v>-22124</v>
      </c>
      <c r="AV58" s="15"/>
      <c r="BH58" s="14"/>
      <c r="BJ58" s="15"/>
    </row>
    <row r="59" spans="1:65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R59" s="29">
        <v>-2293</v>
      </c>
      <c r="AV59" s="15"/>
      <c r="BH59" s="14"/>
      <c r="BJ59" s="15"/>
      <c r="BM59" s="15"/>
    </row>
    <row r="60" spans="1:65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R60" s="29">
        <v>-14765</v>
      </c>
      <c r="AV60" s="15"/>
      <c r="BH60" s="14"/>
      <c r="BJ60" s="15"/>
      <c r="BK60" s="15"/>
      <c r="BM60" s="15"/>
    </row>
    <row r="61" spans="1:65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BH61" s="14"/>
    </row>
    <row r="62" spans="1:65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R62" s="29">
        <v>-56748</v>
      </c>
      <c r="AV62" s="15"/>
      <c r="BH62" s="14"/>
      <c r="BJ62" s="15"/>
      <c r="BK62" s="15"/>
      <c r="BM62" s="15"/>
    </row>
    <row r="63" spans="1:65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R63" s="29">
        <v>-5059</v>
      </c>
      <c r="AV63" s="15"/>
      <c r="BH63" s="14"/>
    </row>
    <row r="64" spans="1:65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BH64" s="14"/>
    </row>
    <row r="65" spans="1:65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AR65" s="29">
        <v>-1395</v>
      </c>
      <c r="BH65" s="14"/>
      <c r="BJ65" s="15"/>
    </row>
    <row r="66" spans="1:65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R66" s="29">
        <v>-6282</v>
      </c>
      <c r="AV66" s="15"/>
      <c r="BH66" s="14"/>
      <c r="BJ66" s="15"/>
      <c r="BK66" s="15"/>
      <c r="BM66" s="15"/>
    </row>
    <row r="67" spans="1:65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R67" s="29">
        <v>-25784</v>
      </c>
      <c r="AV67" s="15"/>
      <c r="BH67" s="14"/>
      <c r="BJ67" s="15"/>
      <c r="BK67" s="15"/>
      <c r="BM67" s="15"/>
    </row>
    <row r="68" spans="1:65" ht="12.5" thickBot="1">
      <c r="A68" s="50" t="s">
        <v>33</v>
      </c>
      <c r="B68" s="53" t="s">
        <v>83</v>
      </c>
      <c r="C68" s="32">
        <f t="shared" ref="C68:J68" si="62">SUM(C58:C67)</f>
        <v>-19344</v>
      </c>
      <c r="D68" s="32">
        <f t="shared" si="62"/>
        <v>-40842</v>
      </c>
      <c r="E68" s="32">
        <f t="shared" si="62"/>
        <v>-61761</v>
      </c>
      <c r="F68" s="32">
        <f t="shared" si="62"/>
        <v>-83648</v>
      </c>
      <c r="G68" s="32">
        <f t="shared" si="62"/>
        <v>-21064</v>
      </c>
      <c r="H68" s="32">
        <f t="shared" si="62"/>
        <v>-46844</v>
      </c>
      <c r="I68" s="32">
        <f t="shared" si="62"/>
        <v>-71642</v>
      </c>
      <c r="J68" s="32">
        <f t="shared" si="62"/>
        <v>-100107</v>
      </c>
      <c r="K68" s="32">
        <v>-27030</v>
      </c>
      <c r="L68" s="32">
        <f t="shared" ref="L68:Q68" si="63">SUM(L58:L67)</f>
        <v>-56187</v>
      </c>
      <c r="M68" s="32">
        <f t="shared" si="63"/>
        <v>-85234</v>
      </c>
      <c r="N68" s="32">
        <f t="shared" si="63"/>
        <v>-116983</v>
      </c>
      <c r="O68" s="32">
        <f t="shared" si="63"/>
        <v>-29981</v>
      </c>
      <c r="P68" s="32">
        <f t="shared" si="63"/>
        <v>-63627</v>
      </c>
      <c r="Q68" s="32">
        <f t="shared" si="63"/>
        <v>-99153</v>
      </c>
      <c r="R68" s="32">
        <f t="shared" ref="R68:V68" si="64">SUM(R58:R67)</f>
        <v>-135735</v>
      </c>
      <c r="S68" s="32">
        <f t="shared" si="64"/>
        <v>-36698</v>
      </c>
      <c r="T68" s="32">
        <f t="shared" si="64"/>
        <v>-77974</v>
      </c>
      <c r="U68" s="32">
        <f t="shared" si="64"/>
        <v>-120408</v>
      </c>
      <c r="V68" s="32">
        <f t="shared" si="64"/>
        <v>-163176</v>
      </c>
      <c r="W68" s="32">
        <f t="shared" ref="W68:Y68" si="65">SUM(W58:W67)</f>
        <v>-38356.305860000008</v>
      </c>
      <c r="X68" s="32">
        <f t="shared" si="65"/>
        <v>-84627.490489999982</v>
      </c>
      <c r="Y68" s="32">
        <f t="shared" si="65"/>
        <v>-144592.12716000003</v>
      </c>
      <c r="Z68" s="32">
        <f>SUM(Z58:Z67)</f>
        <v>-200734.75459000011</v>
      </c>
      <c r="AA68" s="32">
        <f t="shared" ref="AA68:AR68" si="66">SUM(AA58:AA67)</f>
        <v>-53135.626330000006</v>
      </c>
      <c r="AB68" s="32">
        <f t="shared" si="66"/>
        <v>-98175.132379999966</v>
      </c>
      <c r="AC68" s="32">
        <f t="shared" si="66"/>
        <v>-153540.93653000004</v>
      </c>
      <c r="AD68" s="32">
        <f t="shared" si="66"/>
        <v>-201358.03987999997</v>
      </c>
      <c r="AE68" s="32">
        <f t="shared" si="66"/>
        <v>-41217</v>
      </c>
      <c r="AF68" s="32">
        <f t="shared" si="66"/>
        <v>-85762</v>
      </c>
      <c r="AG68" s="32">
        <f t="shared" si="66"/>
        <v>-136094</v>
      </c>
      <c r="AH68" s="32">
        <f t="shared" si="66"/>
        <v>-181638</v>
      </c>
      <c r="AI68" s="32">
        <f t="shared" si="66"/>
        <v>-47091</v>
      </c>
      <c r="AJ68" s="32">
        <f t="shared" si="66"/>
        <v>-101467</v>
      </c>
      <c r="AK68" s="32">
        <f t="shared" si="66"/>
        <v>-161954</v>
      </c>
      <c r="AL68" s="32">
        <f t="shared" si="66"/>
        <v>-219440</v>
      </c>
      <c r="AM68" s="32">
        <f t="shared" si="66"/>
        <v>-59716</v>
      </c>
      <c r="AN68" s="32">
        <f t="shared" si="66"/>
        <v>-120647</v>
      </c>
      <c r="AO68" s="32">
        <f t="shared" si="66"/>
        <v>-188471</v>
      </c>
      <c r="AP68" s="32">
        <f t="shared" si="66"/>
        <v>-254750</v>
      </c>
      <c r="AQ68" s="32">
        <f t="shared" si="66"/>
        <v>-62840</v>
      </c>
      <c r="AR68" s="32">
        <f t="shared" si="66"/>
        <v>-134450</v>
      </c>
      <c r="AV68" s="15"/>
      <c r="BH68" s="14"/>
      <c r="BJ68" s="15"/>
      <c r="BK68" s="15"/>
      <c r="BM68" s="15"/>
    </row>
    <row r="69" spans="1:65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</row>
    <row r="70" spans="1:65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  <c r="AR70" s="115" t="s">
        <v>673</v>
      </c>
    </row>
    <row r="71" spans="1:65">
      <c r="A71" s="49" t="s">
        <v>24</v>
      </c>
      <c r="B71" s="51" t="s">
        <v>73</v>
      </c>
      <c r="C71" s="28">
        <f>C45+C58</f>
        <v>22932</v>
      </c>
      <c r="D71" s="28">
        <f t="shared" ref="C71:R81" si="67">D45+D58</f>
        <v>46125</v>
      </c>
      <c r="E71" s="28">
        <f t="shared" si="67"/>
        <v>69122</v>
      </c>
      <c r="F71" s="28">
        <f t="shared" si="67"/>
        <v>91490</v>
      </c>
      <c r="G71" s="28">
        <f t="shared" si="67"/>
        <v>21685</v>
      </c>
      <c r="H71" s="28">
        <f t="shared" si="67"/>
        <v>42941</v>
      </c>
      <c r="I71" s="28">
        <f t="shared" si="67"/>
        <v>65099</v>
      </c>
      <c r="J71" s="28">
        <f t="shared" si="67"/>
        <v>84781</v>
      </c>
      <c r="K71" s="28">
        <f t="shared" si="67"/>
        <v>19704</v>
      </c>
      <c r="L71" s="28">
        <f t="shared" si="67"/>
        <v>40019</v>
      </c>
      <c r="M71" s="28">
        <f t="shared" si="67"/>
        <v>59852</v>
      </c>
      <c r="N71" s="28">
        <f t="shared" si="67"/>
        <v>79851</v>
      </c>
      <c r="O71" s="28">
        <f t="shared" si="67"/>
        <v>19354</v>
      </c>
      <c r="P71" s="28">
        <f t="shared" si="67"/>
        <v>38639</v>
      </c>
      <c r="Q71" s="28">
        <f t="shared" si="67"/>
        <v>56882</v>
      </c>
      <c r="R71" s="28">
        <f t="shared" si="67"/>
        <v>76050</v>
      </c>
      <c r="S71" s="28">
        <f t="shared" ref="S71:T81" si="68">S45+S58</f>
        <v>20158</v>
      </c>
      <c r="T71" s="28">
        <f t="shared" si="68"/>
        <v>40534</v>
      </c>
      <c r="U71" s="28">
        <f t="shared" ref="U71:AJ80" si="69">U45+U58</f>
        <v>60842</v>
      </c>
      <c r="V71" s="28">
        <f t="shared" si="69"/>
        <v>79114</v>
      </c>
      <c r="W71" s="28">
        <f t="shared" si="69"/>
        <v>18715.730240000001</v>
      </c>
      <c r="X71" s="28">
        <f t="shared" si="69"/>
        <v>37341.313979999999</v>
      </c>
      <c r="Y71" s="28">
        <f t="shared" si="69"/>
        <v>56541.211490000002</v>
      </c>
      <c r="Z71" s="28">
        <f t="shared" si="69"/>
        <v>74517.215959999987</v>
      </c>
      <c r="AA71" s="28">
        <f t="shared" si="69"/>
        <v>18970.078550000002</v>
      </c>
      <c r="AB71" s="28">
        <f t="shared" si="69"/>
        <v>37848.75647</v>
      </c>
      <c r="AC71" s="28">
        <f t="shared" si="69"/>
        <v>60039.302520000012</v>
      </c>
      <c r="AD71" s="28">
        <f t="shared" si="69"/>
        <v>82224.231830000004</v>
      </c>
      <c r="AE71" s="28">
        <f t="shared" si="69"/>
        <v>40780</v>
      </c>
      <c r="AF71" s="28">
        <f t="shared" si="69"/>
        <v>67609</v>
      </c>
      <c r="AG71" s="28">
        <f t="shared" si="69"/>
        <v>97233</v>
      </c>
      <c r="AH71" s="28">
        <f t="shared" si="69"/>
        <v>125447</v>
      </c>
      <c r="AI71" s="28">
        <f t="shared" si="69"/>
        <v>37730</v>
      </c>
      <c r="AJ71" s="28">
        <f t="shared" si="69"/>
        <v>65575</v>
      </c>
      <c r="AK71" s="28">
        <f t="shared" ref="AK71:AP80" si="70">AK45+AK58</f>
        <v>91277</v>
      </c>
      <c r="AL71" s="28">
        <f t="shared" si="70"/>
        <v>114836</v>
      </c>
      <c r="AM71" s="28">
        <f t="shared" si="70"/>
        <v>19303</v>
      </c>
      <c r="AN71" s="28">
        <f t="shared" si="70"/>
        <v>37658</v>
      </c>
      <c r="AO71" s="28">
        <f t="shared" si="70"/>
        <v>56033</v>
      </c>
      <c r="AP71" s="28">
        <f t="shared" si="70"/>
        <v>72994</v>
      </c>
      <c r="AQ71" s="28">
        <f t="shared" ref="AQ71:AR80" si="71">AQ45+AQ58</f>
        <v>17423</v>
      </c>
      <c r="AR71" s="28">
        <f t="shared" si="71"/>
        <v>34134</v>
      </c>
    </row>
    <row r="72" spans="1:65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67"/>
        <v>45331</v>
      </c>
      <c r="G72" s="29">
        <f t="shared" si="67"/>
        <v>11230</v>
      </c>
      <c r="H72" s="29">
        <f t="shared" si="67"/>
        <v>23133</v>
      </c>
      <c r="I72" s="29">
        <f t="shared" si="67"/>
        <v>35081</v>
      </c>
      <c r="J72" s="29">
        <f t="shared" si="67"/>
        <v>47699</v>
      </c>
      <c r="K72" s="29">
        <f t="shared" si="67"/>
        <v>12063</v>
      </c>
      <c r="L72" s="29">
        <f t="shared" si="67"/>
        <v>25025</v>
      </c>
      <c r="M72" s="29">
        <f t="shared" si="67"/>
        <v>38070</v>
      </c>
      <c r="N72" s="29">
        <f t="shared" si="67"/>
        <v>51531</v>
      </c>
      <c r="O72" s="29">
        <f t="shared" si="67"/>
        <v>13272</v>
      </c>
      <c r="P72" s="29">
        <f t="shared" si="67"/>
        <v>27644</v>
      </c>
      <c r="Q72" s="29">
        <f t="shared" si="67"/>
        <v>42900</v>
      </c>
      <c r="R72" s="29">
        <f t="shared" si="67"/>
        <v>59155</v>
      </c>
      <c r="S72" s="29">
        <f t="shared" si="68"/>
        <v>17405</v>
      </c>
      <c r="T72" s="29">
        <f t="shared" si="68"/>
        <v>34205</v>
      </c>
      <c r="U72" s="29">
        <f t="shared" si="69"/>
        <v>50958</v>
      </c>
      <c r="V72" s="29">
        <f t="shared" si="69"/>
        <v>68275</v>
      </c>
      <c r="W72" s="29">
        <f t="shared" si="69"/>
        <v>16413.442999999999</v>
      </c>
      <c r="X72" s="29">
        <f t="shared" si="69"/>
        <v>34175.212</v>
      </c>
      <c r="Y72" s="29">
        <f t="shared" si="69"/>
        <v>52209.362999999998</v>
      </c>
      <c r="Z72" s="29">
        <f t="shared" si="69"/>
        <v>69068.909999999989</v>
      </c>
      <c r="AA72" s="29">
        <f t="shared" si="69"/>
        <v>15425.972000000002</v>
      </c>
      <c r="AB72" s="29">
        <f t="shared" si="69"/>
        <v>30076.184000000001</v>
      </c>
      <c r="AC72" s="29">
        <f t="shared" si="69"/>
        <v>46556.474999999999</v>
      </c>
      <c r="AD72" s="29">
        <f t="shared" si="69"/>
        <v>63128.039000000004</v>
      </c>
      <c r="AE72" s="29">
        <f t="shared" si="69"/>
        <v>17332</v>
      </c>
      <c r="AF72" s="29">
        <f t="shared" si="69"/>
        <v>35458</v>
      </c>
      <c r="AG72" s="29">
        <f t="shared" si="69"/>
        <v>54400</v>
      </c>
      <c r="AH72" s="29">
        <f t="shared" si="69"/>
        <v>74245</v>
      </c>
      <c r="AI72" s="29">
        <f t="shared" si="69"/>
        <v>20097</v>
      </c>
      <c r="AJ72" s="29">
        <f t="shared" si="69"/>
        <v>41829</v>
      </c>
      <c r="AK72" s="29">
        <f t="shared" si="70"/>
        <v>63350</v>
      </c>
      <c r="AL72" s="29">
        <f t="shared" si="70"/>
        <v>86017</v>
      </c>
      <c r="AM72" s="29">
        <f t="shared" si="70"/>
        <v>21680</v>
      </c>
      <c r="AN72" s="29">
        <f t="shared" si="70"/>
        <v>44353</v>
      </c>
      <c r="AO72" s="29">
        <f t="shared" si="70"/>
        <v>66990</v>
      </c>
      <c r="AP72" s="29">
        <f t="shared" si="70"/>
        <v>90046</v>
      </c>
      <c r="AQ72" s="29">
        <f t="shared" ref="AQ72" si="72">AQ46+AQ59</f>
        <v>22833</v>
      </c>
      <c r="AR72" s="29">
        <f t="shared" si="71"/>
        <v>47323</v>
      </c>
    </row>
    <row r="73" spans="1:65">
      <c r="A73" s="49" t="s">
        <v>25</v>
      </c>
      <c r="B73" s="52" t="s">
        <v>75</v>
      </c>
      <c r="C73" s="29">
        <f t="shared" si="67"/>
        <v>19378</v>
      </c>
      <c r="D73" s="29">
        <f t="shared" si="67"/>
        <v>36320</v>
      </c>
      <c r="E73" s="29">
        <f t="shared" si="67"/>
        <v>52641</v>
      </c>
      <c r="F73" s="29">
        <f t="shared" si="67"/>
        <v>71873</v>
      </c>
      <c r="G73" s="29">
        <f t="shared" si="67"/>
        <v>25233</v>
      </c>
      <c r="H73" s="29">
        <f t="shared" si="67"/>
        <v>48678</v>
      </c>
      <c r="I73" s="29">
        <f t="shared" si="67"/>
        <v>74865</v>
      </c>
      <c r="J73" s="29">
        <f t="shared" si="67"/>
        <v>99880</v>
      </c>
      <c r="K73" s="29">
        <f t="shared" si="67"/>
        <v>31026</v>
      </c>
      <c r="L73" s="29">
        <f t="shared" si="67"/>
        <v>60526</v>
      </c>
      <c r="M73" s="29">
        <f t="shared" si="67"/>
        <v>89841</v>
      </c>
      <c r="N73" s="29">
        <f t="shared" si="67"/>
        <v>121121</v>
      </c>
      <c r="O73" s="29">
        <f t="shared" si="67"/>
        <v>34634</v>
      </c>
      <c r="P73" s="29">
        <f t="shared" si="67"/>
        <v>66249</v>
      </c>
      <c r="Q73" s="29">
        <f t="shared" si="67"/>
        <v>99031</v>
      </c>
      <c r="R73" s="29">
        <f t="shared" si="67"/>
        <v>132279</v>
      </c>
      <c r="S73" s="29">
        <f t="shared" si="68"/>
        <v>34622</v>
      </c>
      <c r="T73" s="29">
        <f t="shared" si="68"/>
        <v>67225</v>
      </c>
      <c r="U73" s="29">
        <f t="shared" si="69"/>
        <v>98993</v>
      </c>
      <c r="V73" s="29">
        <f t="shared" si="69"/>
        <v>135694</v>
      </c>
      <c r="W73" s="29">
        <f t="shared" si="69"/>
        <v>36263.404160000006</v>
      </c>
      <c r="X73" s="29">
        <f t="shared" si="69"/>
        <v>72840.898589999997</v>
      </c>
      <c r="Y73" s="29">
        <f t="shared" si="69"/>
        <v>114340.34707999998</v>
      </c>
      <c r="Z73" s="29">
        <f t="shared" si="69"/>
        <v>160949.04795999997</v>
      </c>
      <c r="AA73" s="29">
        <f t="shared" si="69"/>
        <v>41203.766550000008</v>
      </c>
      <c r="AB73" s="29">
        <f t="shared" si="69"/>
        <v>77062.568310000002</v>
      </c>
      <c r="AC73" s="29">
        <f t="shared" si="69"/>
        <v>115499.52108000001</v>
      </c>
      <c r="AD73" s="29">
        <f t="shared" si="69"/>
        <v>157966.23930000002</v>
      </c>
      <c r="AE73" s="29">
        <f t="shared" si="69"/>
        <v>43567</v>
      </c>
      <c r="AF73" s="29">
        <f t="shared" si="69"/>
        <v>90668</v>
      </c>
      <c r="AG73" s="29">
        <f t="shared" si="69"/>
        <v>134535</v>
      </c>
      <c r="AH73" s="29">
        <f t="shared" si="69"/>
        <v>184307</v>
      </c>
      <c r="AI73" s="29">
        <f t="shared" si="69"/>
        <v>53368</v>
      </c>
      <c r="AJ73" s="29">
        <f t="shared" si="69"/>
        <v>103823</v>
      </c>
      <c r="AK73" s="29">
        <f t="shared" si="70"/>
        <v>132491</v>
      </c>
      <c r="AL73" s="29">
        <f t="shared" si="70"/>
        <v>177609</v>
      </c>
      <c r="AM73" s="29">
        <f t="shared" si="70"/>
        <v>46897</v>
      </c>
      <c r="AN73" s="29">
        <f t="shared" si="70"/>
        <v>90963</v>
      </c>
      <c r="AO73" s="29">
        <f t="shared" si="70"/>
        <v>135957</v>
      </c>
      <c r="AP73" s="29">
        <f t="shared" si="70"/>
        <v>184961</v>
      </c>
      <c r="AQ73" s="29">
        <f t="shared" ref="AQ73" si="73">AQ47+AQ60</f>
        <v>46194</v>
      </c>
      <c r="AR73" s="29">
        <f t="shared" si="71"/>
        <v>90378</v>
      </c>
    </row>
    <row r="74" spans="1:65">
      <c r="A74" s="49" t="s">
        <v>26</v>
      </c>
      <c r="B74" s="52" t="s">
        <v>76</v>
      </c>
      <c r="C74" s="29">
        <f t="shared" si="67"/>
        <v>3602</v>
      </c>
      <c r="D74" s="29">
        <f t="shared" si="67"/>
        <v>6722</v>
      </c>
      <c r="E74" s="29">
        <f t="shared" si="67"/>
        <v>9713</v>
      </c>
      <c r="F74" s="29">
        <f t="shared" si="67"/>
        <v>12779</v>
      </c>
      <c r="G74" s="29">
        <f t="shared" si="67"/>
        <v>3576</v>
      </c>
      <c r="H74" s="29">
        <f t="shared" si="67"/>
        <v>6595</v>
      </c>
      <c r="I74" s="29">
        <f t="shared" si="67"/>
        <v>9497</v>
      </c>
      <c r="J74" s="29">
        <f t="shared" si="67"/>
        <v>12517</v>
      </c>
      <c r="K74" s="29">
        <f t="shared" si="67"/>
        <v>3748</v>
      </c>
      <c r="L74" s="29">
        <f t="shared" si="67"/>
        <v>6669</v>
      </c>
      <c r="M74" s="29">
        <f t="shared" si="67"/>
        <v>9286</v>
      </c>
      <c r="N74" s="29">
        <f t="shared" si="67"/>
        <v>12261</v>
      </c>
      <c r="O74" s="29">
        <f t="shared" si="67"/>
        <v>3640</v>
      </c>
      <c r="P74" s="29">
        <f t="shared" si="67"/>
        <v>6539</v>
      </c>
      <c r="Q74" s="29">
        <f t="shared" si="67"/>
        <v>9410</v>
      </c>
      <c r="R74" s="29">
        <f t="shared" si="67"/>
        <v>12158</v>
      </c>
      <c r="S74" s="29">
        <f t="shared" si="68"/>
        <v>3810</v>
      </c>
      <c r="T74" s="29">
        <f t="shared" si="68"/>
        <v>7165</v>
      </c>
      <c r="U74" s="29">
        <f t="shared" si="69"/>
        <v>10775</v>
      </c>
      <c r="V74" s="29">
        <f t="shared" si="69"/>
        <v>15172</v>
      </c>
      <c r="W74" s="29">
        <f t="shared" si="69"/>
        <v>3569.0448099999999</v>
      </c>
      <c r="X74" s="29">
        <f t="shared" si="69"/>
        <v>6737.7462599999999</v>
      </c>
      <c r="Y74" s="29">
        <f t="shared" si="69"/>
        <v>10261.76326</v>
      </c>
      <c r="Z74" s="29">
        <f t="shared" si="69"/>
        <v>13790.09793</v>
      </c>
      <c r="AA74" s="29">
        <f t="shared" si="69"/>
        <v>3759.0601299999998</v>
      </c>
      <c r="AB74" s="29">
        <f t="shared" si="69"/>
        <v>6950.55825</v>
      </c>
      <c r="AC74" s="29">
        <f t="shared" si="69"/>
        <v>10333.08546</v>
      </c>
      <c r="AD74" s="29">
        <f t="shared" si="69"/>
        <v>13798.77382</v>
      </c>
      <c r="AE74" s="29">
        <f t="shared" si="69"/>
        <v>3229</v>
      </c>
      <c r="AF74" s="29">
        <f t="shared" si="69"/>
        <v>6659</v>
      </c>
      <c r="AG74" s="29">
        <f t="shared" si="69"/>
        <v>9928</v>
      </c>
      <c r="AH74" s="29">
        <f t="shared" si="69"/>
        <v>13425</v>
      </c>
      <c r="AI74" s="29">
        <f t="shared" si="69"/>
        <v>3876</v>
      </c>
      <c r="AJ74" s="29">
        <f t="shared" si="69"/>
        <v>7062</v>
      </c>
      <c r="AK74" s="29">
        <f t="shared" si="70"/>
        <v>10463</v>
      </c>
      <c r="AL74" s="29">
        <f t="shared" si="70"/>
        <v>14325</v>
      </c>
      <c r="AM74" s="29">
        <f t="shared" si="70"/>
        <v>3809</v>
      </c>
      <c r="AN74" s="29">
        <f t="shared" si="70"/>
        <v>7213</v>
      </c>
      <c r="AO74" s="29">
        <f t="shared" si="70"/>
        <v>10825</v>
      </c>
      <c r="AP74" s="29">
        <f t="shared" si="70"/>
        <v>14393</v>
      </c>
      <c r="AQ74" s="29">
        <f t="shared" ref="AQ74" si="74">AQ48+AQ61</f>
        <v>3602</v>
      </c>
      <c r="AR74" s="29">
        <f t="shared" si="71"/>
        <v>6870</v>
      </c>
    </row>
    <row r="75" spans="1:65">
      <c r="A75" s="49" t="s">
        <v>27</v>
      </c>
      <c r="B75" s="52" t="s">
        <v>77</v>
      </c>
      <c r="C75" s="29">
        <f t="shared" si="67"/>
        <v>37848</v>
      </c>
      <c r="D75" s="29">
        <f t="shared" si="67"/>
        <v>77227</v>
      </c>
      <c r="E75" s="29">
        <f t="shared" si="67"/>
        <v>102913</v>
      </c>
      <c r="F75" s="29">
        <f t="shared" si="67"/>
        <v>128382</v>
      </c>
      <c r="G75" s="29">
        <f t="shared" si="67"/>
        <v>18570</v>
      </c>
      <c r="H75" s="29">
        <f t="shared" si="67"/>
        <v>37146</v>
      </c>
      <c r="I75" s="29">
        <f t="shared" si="67"/>
        <v>55875</v>
      </c>
      <c r="J75" s="29">
        <f t="shared" si="67"/>
        <v>74709</v>
      </c>
      <c r="K75" s="29">
        <f t="shared" si="67"/>
        <v>18602</v>
      </c>
      <c r="L75" s="29">
        <f t="shared" si="67"/>
        <v>37901</v>
      </c>
      <c r="M75" s="29">
        <f t="shared" si="67"/>
        <v>58307</v>
      </c>
      <c r="N75" s="29">
        <f t="shared" si="67"/>
        <v>78630</v>
      </c>
      <c r="O75" s="29">
        <f t="shared" si="67"/>
        <v>20662</v>
      </c>
      <c r="P75" s="29">
        <f t="shared" si="67"/>
        <v>41560</v>
      </c>
      <c r="Q75" s="29">
        <f t="shared" si="67"/>
        <v>63431</v>
      </c>
      <c r="R75" s="29">
        <f t="shared" si="67"/>
        <v>84484</v>
      </c>
      <c r="S75" s="29">
        <f t="shared" si="68"/>
        <v>19871</v>
      </c>
      <c r="T75" s="29">
        <f t="shared" si="68"/>
        <v>40297</v>
      </c>
      <c r="U75" s="29">
        <f t="shared" si="69"/>
        <v>63003</v>
      </c>
      <c r="V75" s="29">
        <f t="shared" si="69"/>
        <v>88447</v>
      </c>
      <c r="W75" s="29">
        <f t="shared" si="69"/>
        <v>24033.927</v>
      </c>
      <c r="X75" s="29">
        <f t="shared" si="69"/>
        <v>49193.475939999997</v>
      </c>
      <c r="Y75" s="29">
        <f t="shared" si="69"/>
        <v>73349.787909999985</v>
      </c>
      <c r="Z75" s="29">
        <f t="shared" si="69"/>
        <v>98792.95091</v>
      </c>
      <c r="AA75" s="29">
        <f t="shared" si="69"/>
        <v>27959.826999999997</v>
      </c>
      <c r="AB75" s="29">
        <f t="shared" si="69"/>
        <v>59455.026999999995</v>
      </c>
      <c r="AC75" s="29">
        <f t="shared" si="69"/>
        <v>89338.134999999995</v>
      </c>
      <c r="AD75" s="29">
        <f t="shared" si="69"/>
        <v>127572.09000000001</v>
      </c>
      <c r="AE75" s="29">
        <f t="shared" si="69"/>
        <v>30276</v>
      </c>
      <c r="AF75" s="29">
        <f t="shared" si="69"/>
        <v>68704</v>
      </c>
      <c r="AG75" s="29">
        <f t="shared" si="69"/>
        <v>106736</v>
      </c>
      <c r="AH75" s="29">
        <f t="shared" si="69"/>
        <v>149188</v>
      </c>
      <c r="AI75" s="29">
        <f t="shared" si="69"/>
        <v>36989</v>
      </c>
      <c r="AJ75" s="29">
        <f t="shared" si="69"/>
        <v>79647</v>
      </c>
      <c r="AK75" s="29">
        <f t="shared" si="70"/>
        <v>121346</v>
      </c>
      <c r="AL75" s="29">
        <f t="shared" si="70"/>
        <v>163249</v>
      </c>
      <c r="AM75" s="29">
        <f t="shared" si="70"/>
        <v>42605</v>
      </c>
      <c r="AN75" s="29">
        <f t="shared" si="70"/>
        <v>89534</v>
      </c>
      <c r="AO75" s="29">
        <f t="shared" si="70"/>
        <v>137155</v>
      </c>
      <c r="AP75" s="29">
        <f t="shared" si="70"/>
        <v>182669</v>
      </c>
      <c r="AQ75" s="29">
        <f t="shared" ref="AQ75" si="75">AQ49+AQ62</f>
        <v>48695</v>
      </c>
      <c r="AR75" s="29">
        <f t="shared" si="71"/>
        <v>98241</v>
      </c>
    </row>
    <row r="76" spans="1:65">
      <c r="A76" s="49" t="s">
        <v>28</v>
      </c>
      <c r="B76" s="52" t="s">
        <v>78</v>
      </c>
      <c r="C76" s="29">
        <f t="shared" si="67"/>
        <v>12465</v>
      </c>
      <c r="D76" s="29">
        <f t="shared" si="67"/>
        <v>36070</v>
      </c>
      <c r="E76" s="29">
        <f t="shared" si="67"/>
        <v>60808</v>
      </c>
      <c r="F76" s="29">
        <f t="shared" si="67"/>
        <v>76166</v>
      </c>
      <c r="G76" s="29">
        <f t="shared" si="67"/>
        <v>27072</v>
      </c>
      <c r="H76" s="29">
        <f t="shared" si="67"/>
        <v>41028</v>
      </c>
      <c r="I76" s="29">
        <f t="shared" si="67"/>
        <v>62364</v>
      </c>
      <c r="J76" s="29">
        <f t="shared" si="67"/>
        <v>83397</v>
      </c>
      <c r="K76" s="29">
        <f t="shared" si="67"/>
        <v>11666</v>
      </c>
      <c r="L76" s="29">
        <f t="shared" si="67"/>
        <v>25700</v>
      </c>
      <c r="M76" s="29">
        <f t="shared" si="67"/>
        <v>45431</v>
      </c>
      <c r="N76" s="29">
        <f t="shared" si="67"/>
        <v>67452</v>
      </c>
      <c r="O76" s="29">
        <f t="shared" si="67"/>
        <v>24736</v>
      </c>
      <c r="P76" s="29">
        <f t="shared" si="67"/>
        <v>48903</v>
      </c>
      <c r="Q76" s="29">
        <f t="shared" si="67"/>
        <v>73523</v>
      </c>
      <c r="R76" s="29">
        <f t="shared" si="67"/>
        <v>98598</v>
      </c>
      <c r="S76" s="29">
        <f t="shared" si="68"/>
        <v>29978</v>
      </c>
      <c r="T76" s="29">
        <f t="shared" si="68"/>
        <v>53956</v>
      </c>
      <c r="U76" s="29">
        <f t="shared" si="69"/>
        <v>78599</v>
      </c>
      <c r="V76" s="29">
        <f t="shared" si="69"/>
        <v>102733</v>
      </c>
      <c r="W76" s="29">
        <f t="shared" si="69"/>
        <v>26698.565420000003</v>
      </c>
      <c r="X76" s="29">
        <f t="shared" si="69"/>
        <v>62737.859010000007</v>
      </c>
      <c r="Y76" s="29">
        <f t="shared" si="69"/>
        <v>98831.932679999998</v>
      </c>
      <c r="Z76" s="29">
        <f t="shared" si="69"/>
        <v>138346.07073000001</v>
      </c>
      <c r="AA76" s="29">
        <f t="shared" si="69"/>
        <v>51756.258390000003</v>
      </c>
      <c r="AB76" s="29">
        <f t="shared" si="69"/>
        <v>93278.451000000001</v>
      </c>
      <c r="AC76" s="29">
        <f t="shared" si="69"/>
        <v>123551.446</v>
      </c>
      <c r="AD76" s="29">
        <f t="shared" si="69"/>
        <v>153280.57699999999</v>
      </c>
      <c r="AE76" s="29">
        <f t="shared" si="69"/>
        <v>33774</v>
      </c>
      <c r="AF76" s="29">
        <f t="shared" si="69"/>
        <v>73246</v>
      </c>
      <c r="AG76" s="29">
        <f t="shared" si="69"/>
        <v>106034</v>
      </c>
      <c r="AH76" s="29">
        <f t="shared" si="69"/>
        <v>141788</v>
      </c>
      <c r="AI76" s="29">
        <f t="shared" si="69"/>
        <v>38672</v>
      </c>
      <c r="AJ76" s="29">
        <f t="shared" si="69"/>
        <v>77141</v>
      </c>
      <c r="AK76" s="29">
        <f t="shared" si="70"/>
        <v>116423</v>
      </c>
      <c r="AL76" s="29">
        <f t="shared" si="70"/>
        <v>163121</v>
      </c>
      <c r="AM76" s="29">
        <f t="shared" si="70"/>
        <v>46664</v>
      </c>
      <c r="AN76" s="29">
        <f t="shared" si="70"/>
        <v>91842</v>
      </c>
      <c r="AO76" s="29">
        <f t="shared" si="70"/>
        <v>124037</v>
      </c>
      <c r="AP76" s="29">
        <f t="shared" si="70"/>
        <v>155251</v>
      </c>
      <c r="AQ76" s="29">
        <f t="shared" ref="AQ76" si="76">AQ50+AQ63</f>
        <v>35557</v>
      </c>
      <c r="AR76" s="29">
        <f t="shared" si="71"/>
        <v>62170</v>
      </c>
    </row>
    <row r="77" spans="1:65" ht="24">
      <c r="A77" s="49" t="s">
        <v>29</v>
      </c>
      <c r="B77" s="52" t="s">
        <v>79</v>
      </c>
      <c r="C77" s="29">
        <f t="shared" si="67"/>
        <v>21569</v>
      </c>
      <c r="D77" s="29">
        <f t="shared" si="67"/>
        <v>41838</v>
      </c>
      <c r="E77" s="29">
        <f t="shared" si="67"/>
        <v>63399</v>
      </c>
      <c r="F77" s="29">
        <f t="shared" si="67"/>
        <v>83788</v>
      </c>
      <c r="G77" s="29">
        <f t="shared" si="67"/>
        <v>22217</v>
      </c>
      <c r="H77" s="29">
        <f t="shared" si="67"/>
        <v>50609</v>
      </c>
      <c r="I77" s="29">
        <f t="shared" si="67"/>
        <v>72836</v>
      </c>
      <c r="J77" s="29">
        <f t="shared" si="67"/>
        <v>87383</v>
      </c>
      <c r="K77" s="29">
        <f t="shared" si="67"/>
        <v>14266</v>
      </c>
      <c r="L77" s="29">
        <f t="shared" si="67"/>
        <v>31298</v>
      </c>
      <c r="M77" s="29">
        <f t="shared" si="67"/>
        <v>52287</v>
      </c>
      <c r="N77" s="29">
        <f t="shared" si="67"/>
        <v>73615</v>
      </c>
      <c r="O77" s="29">
        <f t="shared" si="67"/>
        <v>23562</v>
      </c>
      <c r="P77" s="29">
        <f t="shared" si="67"/>
        <v>45776</v>
      </c>
      <c r="Q77" s="29">
        <f t="shared" si="67"/>
        <v>67378</v>
      </c>
      <c r="R77" s="29">
        <f t="shared" si="67"/>
        <v>89212</v>
      </c>
      <c r="S77" s="29">
        <f t="shared" si="68"/>
        <v>17636</v>
      </c>
      <c r="T77" s="29">
        <f t="shared" si="68"/>
        <v>36762</v>
      </c>
      <c r="U77" s="29">
        <f t="shared" si="69"/>
        <v>55387</v>
      </c>
      <c r="V77" s="29">
        <f t="shared" si="69"/>
        <v>68615</v>
      </c>
      <c r="W77" s="29">
        <f t="shared" si="69"/>
        <v>14893.317499999999</v>
      </c>
      <c r="X77" s="29">
        <f t="shared" si="69"/>
        <v>30837.091100000001</v>
      </c>
      <c r="Y77" s="29">
        <f t="shared" si="69"/>
        <v>46199.662599999996</v>
      </c>
      <c r="Z77" s="29">
        <f t="shared" si="69"/>
        <v>60676.63</v>
      </c>
      <c r="AA77" s="29">
        <f t="shared" si="69"/>
        <v>14431.624099999999</v>
      </c>
      <c r="AB77" s="29">
        <f t="shared" si="69"/>
        <v>28986.678800000002</v>
      </c>
      <c r="AC77" s="29">
        <f t="shared" si="69"/>
        <v>47602.3387</v>
      </c>
      <c r="AD77" s="29">
        <f t="shared" si="69"/>
        <v>65959.075200000007</v>
      </c>
      <c r="AE77" s="29">
        <f t="shared" si="69"/>
        <v>17153</v>
      </c>
      <c r="AF77" s="29">
        <f t="shared" si="69"/>
        <v>34817</v>
      </c>
      <c r="AG77" s="29">
        <f t="shared" si="69"/>
        <v>49879</v>
      </c>
      <c r="AH77" s="29">
        <f t="shared" si="69"/>
        <v>63876</v>
      </c>
      <c r="AI77" s="29">
        <f t="shared" si="69"/>
        <v>11351</v>
      </c>
      <c r="AJ77" s="29">
        <f t="shared" si="69"/>
        <v>20758</v>
      </c>
      <c r="AK77" s="29">
        <f t="shared" si="70"/>
        <v>27970</v>
      </c>
      <c r="AL77" s="29">
        <f t="shared" si="70"/>
        <v>34930</v>
      </c>
      <c r="AM77" s="29">
        <f t="shared" si="70"/>
        <v>6307</v>
      </c>
      <c r="AN77" s="29">
        <f t="shared" si="70"/>
        <v>12851</v>
      </c>
      <c r="AO77" s="29">
        <f t="shared" si="70"/>
        <v>19300</v>
      </c>
      <c r="AP77" s="29">
        <f t="shared" si="70"/>
        <v>25669</v>
      </c>
      <c r="AQ77" s="29">
        <f t="shared" ref="AQ77" si="77">AQ51+AQ64</f>
        <v>6867</v>
      </c>
      <c r="AR77" s="29">
        <f t="shared" si="71"/>
        <v>13836</v>
      </c>
    </row>
    <row r="78" spans="1:65">
      <c r="A78" s="49" t="s">
        <v>30</v>
      </c>
      <c r="B78" s="52" t="s">
        <v>80</v>
      </c>
      <c r="C78" s="29">
        <f t="shared" si="67"/>
        <v>4765</v>
      </c>
      <c r="D78" s="29">
        <f t="shared" si="67"/>
        <v>8471</v>
      </c>
      <c r="E78" s="29">
        <f t="shared" si="67"/>
        <v>12134</v>
      </c>
      <c r="F78" s="29">
        <f t="shared" si="67"/>
        <v>16248</v>
      </c>
      <c r="G78" s="29">
        <f t="shared" si="67"/>
        <v>5756</v>
      </c>
      <c r="H78" s="29">
        <f t="shared" si="67"/>
        <v>9314</v>
      </c>
      <c r="I78" s="29">
        <f t="shared" si="67"/>
        <v>13062</v>
      </c>
      <c r="J78" s="29">
        <f t="shared" si="67"/>
        <v>17079</v>
      </c>
      <c r="K78" s="29">
        <f t="shared" si="67"/>
        <v>3573</v>
      </c>
      <c r="L78" s="29">
        <f t="shared" si="67"/>
        <v>7721</v>
      </c>
      <c r="M78" s="29">
        <f t="shared" si="67"/>
        <v>11960</v>
      </c>
      <c r="N78" s="29">
        <f t="shared" si="67"/>
        <v>16717</v>
      </c>
      <c r="O78" s="29">
        <f t="shared" si="67"/>
        <v>4793</v>
      </c>
      <c r="P78" s="29">
        <f t="shared" si="67"/>
        <v>8967</v>
      </c>
      <c r="Q78" s="29">
        <f t="shared" si="67"/>
        <v>13030</v>
      </c>
      <c r="R78" s="29">
        <f t="shared" si="67"/>
        <v>18239</v>
      </c>
      <c r="S78" s="29">
        <f t="shared" si="68"/>
        <v>3979</v>
      </c>
      <c r="T78" s="29">
        <f t="shared" si="68"/>
        <v>7957</v>
      </c>
      <c r="U78" s="29">
        <f t="shared" si="69"/>
        <v>11446</v>
      </c>
      <c r="V78" s="29">
        <f t="shared" si="69"/>
        <v>14649</v>
      </c>
      <c r="W78" s="29">
        <f t="shared" si="69"/>
        <v>2949.6473000000001</v>
      </c>
      <c r="X78" s="29">
        <f t="shared" si="69"/>
        <v>5578.6952000000001</v>
      </c>
      <c r="Y78" s="29">
        <f t="shared" si="69"/>
        <v>8270.9297999999981</v>
      </c>
      <c r="Z78" s="29">
        <f t="shared" si="69"/>
        <v>11100.430700000001</v>
      </c>
      <c r="AA78" s="29">
        <f t="shared" si="69"/>
        <v>3636.6408000000006</v>
      </c>
      <c r="AB78" s="29">
        <f t="shared" si="69"/>
        <v>7890.9946000000009</v>
      </c>
      <c r="AC78" s="29">
        <f t="shared" si="69"/>
        <v>11764.027099999999</v>
      </c>
      <c r="AD78" s="29">
        <f t="shared" si="69"/>
        <v>15838.208119999999</v>
      </c>
      <c r="AE78" s="29">
        <f t="shared" si="69"/>
        <v>4195</v>
      </c>
      <c r="AF78" s="29">
        <f t="shared" si="69"/>
        <v>7575</v>
      </c>
      <c r="AG78" s="29">
        <f t="shared" si="69"/>
        <v>10583</v>
      </c>
      <c r="AH78" s="29">
        <f t="shared" si="69"/>
        <v>14172</v>
      </c>
      <c r="AI78" s="29">
        <f t="shared" si="69"/>
        <v>4139</v>
      </c>
      <c r="AJ78" s="29">
        <f t="shared" si="69"/>
        <v>6240</v>
      </c>
      <c r="AK78" s="29">
        <f t="shared" si="70"/>
        <v>9384</v>
      </c>
      <c r="AL78" s="29">
        <f t="shared" si="70"/>
        <v>12376</v>
      </c>
      <c r="AM78" s="29">
        <f t="shared" si="70"/>
        <v>2235</v>
      </c>
      <c r="AN78" s="29">
        <f t="shared" si="70"/>
        <v>4323</v>
      </c>
      <c r="AO78" s="29">
        <f t="shared" si="70"/>
        <v>6672</v>
      </c>
      <c r="AP78" s="29">
        <f t="shared" si="70"/>
        <v>9140</v>
      </c>
      <c r="AQ78" s="29">
        <f t="shared" ref="AQ78" si="78">AQ52+AQ65</f>
        <v>2780</v>
      </c>
      <c r="AR78" s="29">
        <f t="shared" si="71"/>
        <v>5381</v>
      </c>
    </row>
    <row r="79" spans="1:65" ht="24">
      <c r="A79" s="49" t="s">
        <v>31</v>
      </c>
      <c r="B79" s="52" t="s">
        <v>81</v>
      </c>
      <c r="C79" s="29">
        <f t="shared" si="67"/>
        <v>19992</v>
      </c>
      <c r="D79" s="29">
        <f t="shared" si="67"/>
        <v>39292</v>
      </c>
      <c r="E79" s="29">
        <f t="shared" si="67"/>
        <v>58777</v>
      </c>
      <c r="F79" s="29">
        <f t="shared" si="67"/>
        <v>77494</v>
      </c>
      <c r="G79" s="29">
        <f t="shared" si="67"/>
        <v>19025</v>
      </c>
      <c r="H79" s="29">
        <f t="shared" si="67"/>
        <v>39983</v>
      </c>
      <c r="I79" s="29">
        <f t="shared" si="67"/>
        <v>60144</v>
      </c>
      <c r="J79" s="29">
        <f t="shared" si="67"/>
        <v>79356</v>
      </c>
      <c r="K79" s="29">
        <f t="shared" si="67"/>
        <v>17434</v>
      </c>
      <c r="L79" s="29">
        <f t="shared" si="67"/>
        <v>34977</v>
      </c>
      <c r="M79" s="29">
        <f t="shared" si="67"/>
        <v>52807</v>
      </c>
      <c r="N79" s="29">
        <f t="shared" si="67"/>
        <v>71060</v>
      </c>
      <c r="O79" s="29">
        <f t="shared" si="67"/>
        <v>18792</v>
      </c>
      <c r="P79" s="29">
        <f t="shared" si="67"/>
        <v>39056</v>
      </c>
      <c r="Q79" s="29">
        <f t="shared" si="67"/>
        <v>60538</v>
      </c>
      <c r="R79" s="29">
        <f t="shared" si="67"/>
        <v>82332</v>
      </c>
      <c r="S79" s="29">
        <f t="shared" si="68"/>
        <v>21378</v>
      </c>
      <c r="T79" s="29">
        <f t="shared" si="68"/>
        <v>42453</v>
      </c>
      <c r="U79" s="29">
        <f t="shared" si="69"/>
        <v>61794</v>
      </c>
      <c r="V79" s="29">
        <f t="shared" si="69"/>
        <v>78595</v>
      </c>
      <c r="W79" s="29">
        <f t="shared" si="69"/>
        <v>16116.121799999999</v>
      </c>
      <c r="X79" s="29">
        <f t="shared" si="69"/>
        <v>33079.404999999999</v>
      </c>
      <c r="Y79" s="29">
        <f t="shared" si="69"/>
        <v>49066.815199999997</v>
      </c>
      <c r="Z79" s="29">
        <f t="shared" si="69"/>
        <v>65357.208999999988</v>
      </c>
      <c r="AA79" s="29">
        <f t="shared" si="69"/>
        <v>14497.685700000002</v>
      </c>
      <c r="AB79" s="29">
        <f t="shared" si="69"/>
        <v>26767.527399999999</v>
      </c>
      <c r="AC79" s="29">
        <f t="shared" si="69"/>
        <v>40927.288400000005</v>
      </c>
      <c r="AD79" s="29">
        <f t="shared" si="69"/>
        <v>56524.329100000003</v>
      </c>
      <c r="AE79" s="29">
        <f t="shared" si="69"/>
        <v>12504</v>
      </c>
      <c r="AF79" s="29">
        <f t="shared" si="69"/>
        <v>27236</v>
      </c>
      <c r="AG79" s="29">
        <f t="shared" si="69"/>
        <v>43616</v>
      </c>
      <c r="AH79" s="29">
        <f t="shared" si="69"/>
        <v>61015</v>
      </c>
      <c r="AI79" s="29">
        <f t="shared" si="69"/>
        <v>13440</v>
      </c>
      <c r="AJ79" s="29">
        <f t="shared" si="69"/>
        <v>24346</v>
      </c>
      <c r="AK79" s="29">
        <f t="shared" si="70"/>
        <v>34600</v>
      </c>
      <c r="AL79" s="29">
        <f t="shared" si="70"/>
        <v>44348</v>
      </c>
      <c r="AM79" s="29">
        <f t="shared" si="70"/>
        <v>11659</v>
      </c>
      <c r="AN79" s="29">
        <f t="shared" si="70"/>
        <v>24388</v>
      </c>
      <c r="AO79" s="29">
        <f t="shared" si="70"/>
        <v>38492</v>
      </c>
      <c r="AP79" s="29">
        <f t="shared" si="70"/>
        <v>53121</v>
      </c>
      <c r="AQ79" s="29">
        <f t="shared" ref="AQ79" si="79">AQ53+AQ66</f>
        <v>16073</v>
      </c>
      <c r="AR79" s="29">
        <f t="shared" si="71"/>
        <v>34123</v>
      </c>
    </row>
    <row r="80" spans="1:65" ht="12.5" thickBot="1">
      <c r="A80" s="49" t="s">
        <v>32</v>
      </c>
      <c r="B80" s="52" t="s">
        <v>82</v>
      </c>
      <c r="C80" s="29">
        <f t="shared" si="67"/>
        <v>2068</v>
      </c>
      <c r="D80" s="29">
        <f t="shared" si="67"/>
        <v>4292</v>
      </c>
      <c r="E80" s="29">
        <f t="shared" si="67"/>
        <v>6340</v>
      </c>
      <c r="F80" s="29">
        <f t="shared" si="67"/>
        <v>8122</v>
      </c>
      <c r="G80" s="29">
        <f t="shared" si="67"/>
        <v>2386</v>
      </c>
      <c r="H80" s="29">
        <f t="shared" si="67"/>
        <v>4712</v>
      </c>
      <c r="I80" s="29">
        <f t="shared" si="67"/>
        <v>6903</v>
      </c>
      <c r="J80" s="29">
        <f t="shared" si="67"/>
        <v>9372</v>
      </c>
      <c r="K80" s="29">
        <f t="shared" si="67"/>
        <v>2270</v>
      </c>
      <c r="L80" s="29">
        <f t="shared" si="67"/>
        <v>4300</v>
      </c>
      <c r="M80" s="29">
        <f t="shared" si="67"/>
        <v>6487</v>
      </c>
      <c r="N80" s="29">
        <f t="shared" si="67"/>
        <v>8786</v>
      </c>
      <c r="O80" s="29">
        <f t="shared" si="67"/>
        <v>2672</v>
      </c>
      <c r="P80" s="29">
        <f t="shared" si="67"/>
        <v>5302</v>
      </c>
      <c r="Q80" s="29">
        <f t="shared" si="67"/>
        <v>8050</v>
      </c>
      <c r="R80" s="29">
        <f t="shared" si="67"/>
        <v>11046</v>
      </c>
      <c r="S80" s="29">
        <f t="shared" si="68"/>
        <v>3667</v>
      </c>
      <c r="T80" s="29">
        <f t="shared" si="68"/>
        <v>6033</v>
      </c>
      <c r="U80" s="29">
        <f t="shared" si="69"/>
        <v>7703</v>
      </c>
      <c r="V80" s="29">
        <f t="shared" si="69"/>
        <v>9775</v>
      </c>
      <c r="W80" s="29">
        <f t="shared" si="69"/>
        <v>3520.8489100000338</v>
      </c>
      <c r="X80" s="29">
        <f t="shared" si="69"/>
        <v>5676.9757500003352</v>
      </c>
      <c r="Y80" s="29">
        <f t="shared" si="69"/>
        <v>7434.0787200001796</v>
      </c>
      <c r="Z80" s="29">
        <f t="shared" si="69"/>
        <v>6553.6869000004044</v>
      </c>
      <c r="AA80" s="29">
        <f t="shared" si="69"/>
        <v>2892.3723700000146</v>
      </c>
      <c r="AB80" s="29">
        <f t="shared" si="69"/>
        <v>5211.9882299997462</v>
      </c>
      <c r="AC80" s="29">
        <f t="shared" si="69"/>
        <v>7714.2530299999471</v>
      </c>
      <c r="AD80" s="29">
        <f t="shared" si="69"/>
        <v>9764.2963699998327</v>
      </c>
      <c r="AE80" s="29">
        <f t="shared" si="69"/>
        <v>1967</v>
      </c>
      <c r="AF80" s="29">
        <f t="shared" si="69"/>
        <v>2115</v>
      </c>
      <c r="AG80" s="29">
        <f t="shared" si="69"/>
        <v>2708</v>
      </c>
      <c r="AH80" s="29">
        <f t="shared" si="69"/>
        <v>3149</v>
      </c>
      <c r="AI80" s="29">
        <f t="shared" si="69"/>
        <v>1154</v>
      </c>
      <c r="AJ80" s="29">
        <f t="shared" si="69"/>
        <v>517</v>
      </c>
      <c r="AK80" s="29">
        <f t="shared" si="70"/>
        <v>-996</v>
      </c>
      <c r="AL80" s="29">
        <f t="shared" si="70"/>
        <v>-2506</v>
      </c>
      <c r="AM80" s="29">
        <f t="shared" si="70"/>
        <v>-227</v>
      </c>
      <c r="AN80" s="29">
        <f t="shared" si="70"/>
        <v>827</v>
      </c>
      <c r="AO80" s="29">
        <f t="shared" si="70"/>
        <v>-3551</v>
      </c>
      <c r="AP80" s="29">
        <f t="shared" si="70"/>
        <v>-5859</v>
      </c>
      <c r="AQ80" s="29">
        <f t="shared" ref="AQ80" si="80">AQ54+AQ67</f>
        <v>-442</v>
      </c>
      <c r="AR80" s="29">
        <f t="shared" si="71"/>
        <v>-2335</v>
      </c>
    </row>
    <row r="81" spans="1:44" ht="12.5" thickBot="1">
      <c r="A81" s="50" t="s">
        <v>33</v>
      </c>
      <c r="B81" s="53" t="s">
        <v>83</v>
      </c>
      <c r="C81" s="2">
        <f t="shared" si="67"/>
        <v>155495</v>
      </c>
      <c r="D81" s="2">
        <f t="shared" si="67"/>
        <v>318584</v>
      </c>
      <c r="E81" s="2">
        <f t="shared" si="67"/>
        <v>469474</v>
      </c>
      <c r="F81" s="2">
        <f t="shared" si="67"/>
        <v>611673</v>
      </c>
      <c r="G81" s="2">
        <f t="shared" si="67"/>
        <v>156750</v>
      </c>
      <c r="H81" s="2">
        <f t="shared" si="67"/>
        <v>304139</v>
      </c>
      <c r="I81" s="2">
        <f t="shared" si="67"/>
        <v>455726</v>
      </c>
      <c r="J81" s="2">
        <f t="shared" si="67"/>
        <v>596173</v>
      </c>
      <c r="K81" s="2">
        <f t="shared" si="67"/>
        <v>134352</v>
      </c>
      <c r="L81" s="2">
        <f>L55+L68</f>
        <v>274136</v>
      </c>
      <c r="M81" s="2">
        <f t="shared" si="67"/>
        <v>424328</v>
      </c>
      <c r="N81" s="2">
        <f t="shared" si="67"/>
        <v>581024</v>
      </c>
      <c r="O81" s="2">
        <f t="shared" si="67"/>
        <v>166117</v>
      </c>
      <c r="P81" s="2">
        <f t="shared" si="67"/>
        <v>328635</v>
      </c>
      <c r="Q81" s="2">
        <f t="shared" si="67"/>
        <v>494173</v>
      </c>
      <c r="R81" s="2">
        <f t="shared" si="67"/>
        <v>663553</v>
      </c>
      <c r="S81" s="2">
        <f t="shared" si="68"/>
        <v>172504</v>
      </c>
      <c r="T81" s="2">
        <f t="shared" ref="T81:V81" si="81">SUM(T71:T80)</f>
        <v>336587</v>
      </c>
      <c r="U81" s="2">
        <f t="shared" si="81"/>
        <v>499500</v>
      </c>
      <c r="V81" s="2">
        <f t="shared" si="81"/>
        <v>661069</v>
      </c>
      <c r="W81" s="2">
        <f t="shared" ref="W81:Y81" si="82">SUM(W71:W80)</f>
        <v>163174.05014000004</v>
      </c>
      <c r="X81" s="2">
        <f t="shared" si="82"/>
        <v>338198.6728300004</v>
      </c>
      <c r="Y81" s="2">
        <f t="shared" si="82"/>
        <v>516505.89174000011</v>
      </c>
      <c r="Z81" s="2">
        <f>SUM(Z71:Z80)</f>
        <v>699152.25009000045</v>
      </c>
      <c r="AA81" s="2">
        <f t="shared" ref="AA81:AP81" si="83">SUM(AA71:AA80)</f>
        <v>194533.28559000001</v>
      </c>
      <c r="AB81" s="2">
        <f t="shared" si="83"/>
        <v>373528.73405999976</v>
      </c>
      <c r="AC81" s="2">
        <f t="shared" si="83"/>
        <v>553325.87228999997</v>
      </c>
      <c r="AD81" s="2">
        <f t="shared" si="83"/>
        <v>746055.85973999975</v>
      </c>
      <c r="AE81" s="2">
        <f t="shared" si="83"/>
        <v>204777</v>
      </c>
      <c r="AF81" s="2">
        <f t="shared" si="83"/>
        <v>414087</v>
      </c>
      <c r="AG81" s="2">
        <f t="shared" si="83"/>
        <v>615652</v>
      </c>
      <c r="AH81" s="2">
        <f t="shared" si="83"/>
        <v>830612</v>
      </c>
      <c r="AI81" s="2">
        <f t="shared" si="83"/>
        <v>220816</v>
      </c>
      <c r="AJ81" s="2">
        <f t="shared" si="83"/>
        <v>426938</v>
      </c>
      <c r="AK81" s="2">
        <f t="shared" si="83"/>
        <v>606308</v>
      </c>
      <c r="AL81" s="2">
        <f t="shared" si="83"/>
        <v>808305</v>
      </c>
      <c r="AM81" s="2">
        <f t="shared" si="83"/>
        <v>200932</v>
      </c>
      <c r="AN81" s="2">
        <f t="shared" si="83"/>
        <v>403952</v>
      </c>
      <c r="AO81" s="2">
        <f t="shared" si="83"/>
        <v>591910</v>
      </c>
      <c r="AP81" s="2">
        <f t="shared" si="83"/>
        <v>782385</v>
      </c>
      <c r="AQ81" s="2">
        <f t="shared" ref="AQ81" si="84">SUM(AQ71:AQ80)</f>
        <v>199582</v>
      </c>
      <c r="AR81" s="2">
        <f>SUM(AR71:AR80)</f>
        <v>390121</v>
      </c>
    </row>
    <row r="83" spans="1:44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</row>
    <row r="85" spans="1:44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</row>
    <row r="86" spans="1:44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</row>
    <row r="87" spans="1:44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</row>
    <row r="88" spans="1:44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</row>
    <row r="89" spans="1:44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</row>
    <row r="90" spans="1:44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</row>
    <row r="91" spans="1:44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</row>
    <row r="92" spans="1:44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</row>
    <row r="93" spans="1:44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</row>
    <row r="94" spans="1:44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</row>
    <row r="95" spans="1:44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</row>
    <row r="97" spans="27:44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</row>
    <row r="98" spans="27:44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</row>
    <row r="99" spans="27:44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</row>
    <row r="100" spans="27:44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</row>
    <row r="101" spans="27:44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</row>
    <row r="102" spans="27:44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</row>
    <row r="103" spans="27:44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</row>
    <row r="104" spans="27:44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</row>
    <row r="105" spans="27:44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</row>
    <row r="106" spans="27:44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</row>
    <row r="107" spans="27:44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50"/>
  <sheetViews>
    <sheetView zoomScale="90" zoomScaleNormal="90" workbookViewId="0">
      <pane xSplit="2" ySplit="3" topLeftCell="AP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5" width="12.25" style="1" customWidth="1" collapsed="1"/>
    <col min="46" max="50" width="12.25" style="1" customWidth="1"/>
    <col min="51" max="51" width="11" style="1" customWidth="1"/>
    <col min="52" max="52" width="10.33203125" style="1" customWidth="1"/>
    <col min="53" max="53" width="10.58203125" style="1" customWidth="1"/>
    <col min="54" max="58" width="11" style="1" customWidth="1"/>
    <col min="59" max="59" width="7.25" style="1" customWidth="1"/>
    <col min="60" max="60" width="6.75" style="1" customWidth="1"/>
    <col min="61" max="61" width="9.08203125" style="1" customWidth="1"/>
    <col min="62" max="62" width="10.58203125" style="1" customWidth="1"/>
    <col min="63" max="16384" width="8.75" style="1"/>
  </cols>
  <sheetData>
    <row r="1" spans="1:59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</row>
    <row r="2" spans="1:59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</row>
    <row r="3" spans="1:59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</row>
    <row r="4" spans="1:59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R4" s="10">
        <f>+AR25-AQ25</f>
        <v>-294620</v>
      </c>
      <c r="AU4" s="15"/>
      <c r="AV4" s="15"/>
    </row>
    <row r="5" spans="1:59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R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R5" s="10">
        <f t="shared" si="3"/>
        <v>-155093</v>
      </c>
      <c r="AT5" s="15"/>
      <c r="AU5" s="15"/>
      <c r="AV5" s="14"/>
    </row>
    <row r="6" spans="1:59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4">+O27</f>
        <v>-6089</v>
      </c>
      <c r="P6" s="11">
        <f t="shared" ref="P6:R17" si="5">+P27-O27</f>
        <v>-15110</v>
      </c>
      <c r="Q6" s="11">
        <f t="shared" si="5"/>
        <v>-14870</v>
      </c>
      <c r="R6" s="11">
        <f t="shared" si="5"/>
        <v>-17894</v>
      </c>
      <c r="S6" s="11">
        <f t="shared" ref="S6:S17" si="6">+S27</f>
        <v>-7583</v>
      </c>
      <c r="T6" s="11">
        <f t="shared" ref="T6:V17" si="7">+T27-S27</f>
        <v>-16374</v>
      </c>
      <c r="U6" s="11">
        <f t="shared" si="7"/>
        <v>-14432</v>
      </c>
      <c r="V6" s="11">
        <f t="shared" si="7"/>
        <v>-19667</v>
      </c>
      <c r="W6" s="11">
        <f t="shared" ref="W6:W17" si="8">+W27</f>
        <v>-6795</v>
      </c>
      <c r="X6" s="11">
        <f t="shared" ref="X6:Z17" si="9">+X27-W27</f>
        <v>-20093</v>
      </c>
      <c r="Y6" s="11">
        <f t="shared" si="9"/>
        <v>-24835</v>
      </c>
      <c r="Z6" s="11">
        <f t="shared" si="9"/>
        <v>-29101</v>
      </c>
      <c r="AA6" s="11">
        <f t="shared" ref="AA6:AA17" si="10">+AA27</f>
        <v>-14101</v>
      </c>
      <c r="AB6" s="11">
        <f t="shared" ref="AB6:AD17" si="11">+AB27-AA27</f>
        <v>-15993</v>
      </c>
      <c r="AC6" s="11">
        <f t="shared" si="11"/>
        <v>-10742</v>
      </c>
      <c r="AD6" s="11">
        <f t="shared" si="11"/>
        <v>-20982</v>
      </c>
      <c r="AE6" s="11">
        <f t="shared" ref="AE6:AE17" si="12">+AE27</f>
        <v>-12767</v>
      </c>
      <c r="AF6" s="11">
        <f t="shared" ref="AF6:AH17" si="13">+AF27-AE27</f>
        <v>-14571</v>
      </c>
      <c r="AG6" s="11">
        <f t="shared" si="13"/>
        <v>-12851</v>
      </c>
      <c r="AH6" s="11">
        <f t="shared" si="13"/>
        <v>-24370</v>
      </c>
      <c r="AI6" s="11">
        <f t="shared" ref="AI6:AI17" si="14">+AI27</f>
        <v>-15320</v>
      </c>
      <c r="AJ6" s="11">
        <f t="shared" ref="AJ6:AL17" si="15">+AJ27-AI27</f>
        <v>-19526</v>
      </c>
      <c r="AK6" s="11">
        <f t="shared" si="15"/>
        <v>-12679</v>
      </c>
      <c r="AL6" s="11">
        <f t="shared" si="15"/>
        <v>-18017</v>
      </c>
      <c r="AM6" s="11">
        <f t="shared" ref="AM6:AM17" si="16">+AM27</f>
        <v>-17806</v>
      </c>
      <c r="AN6" s="11">
        <f t="shared" ref="AN6:AP17" si="17">+AN27-AM27</f>
        <v>-14670</v>
      </c>
      <c r="AO6" s="11">
        <f t="shared" si="17"/>
        <v>-15501</v>
      </c>
      <c r="AP6" s="11">
        <f t="shared" si="17"/>
        <v>-24305</v>
      </c>
      <c r="AQ6" s="11">
        <f t="shared" ref="AQ6:AQ17" si="18">+AQ27</f>
        <v>-20092</v>
      </c>
      <c r="AR6" s="11">
        <f t="shared" ref="AR6:AR17" si="19">+AR27-AQ27</f>
        <v>-21002</v>
      </c>
      <c r="AT6" s="15"/>
      <c r="AU6" s="15"/>
      <c r="AV6" s="14"/>
      <c r="AY6" s="15"/>
      <c r="AZ6" s="15"/>
      <c r="BA6" s="15"/>
      <c r="BB6" s="15"/>
      <c r="BC6" s="15"/>
      <c r="BD6" s="15"/>
      <c r="BE6" s="15"/>
      <c r="BF6" s="15"/>
      <c r="BG6" s="15"/>
    </row>
    <row r="7" spans="1:59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4"/>
        <v>-18972</v>
      </c>
      <c r="P7" s="11">
        <f t="shared" si="5"/>
        <v>-19243</v>
      </c>
      <c r="Q7" s="11">
        <f t="shared" si="5"/>
        <v>-19583</v>
      </c>
      <c r="R7" s="11">
        <f t="shared" si="5"/>
        <v>-20252</v>
      </c>
      <c r="S7" s="11">
        <f t="shared" si="6"/>
        <v>-20701</v>
      </c>
      <c r="T7" s="11">
        <f t="shared" si="7"/>
        <v>-22862</v>
      </c>
      <c r="U7" s="11">
        <f t="shared" si="7"/>
        <v>-22435</v>
      </c>
      <c r="V7" s="11">
        <f t="shared" si="7"/>
        <v>-23579</v>
      </c>
      <c r="W7" s="11">
        <f t="shared" si="8"/>
        <v>-24258</v>
      </c>
      <c r="X7" s="11">
        <f t="shared" si="9"/>
        <v>-35617</v>
      </c>
      <c r="Y7" s="11">
        <f t="shared" si="9"/>
        <v>-48318</v>
      </c>
      <c r="Z7" s="11">
        <f t="shared" si="9"/>
        <v>-54012</v>
      </c>
      <c r="AA7" s="11">
        <f t="shared" si="10"/>
        <v>-34854</v>
      </c>
      <c r="AB7" s="11">
        <f t="shared" si="11"/>
        <v>-31186</v>
      </c>
      <c r="AC7" s="11">
        <f t="shared" si="11"/>
        <v>-31250</v>
      </c>
      <c r="AD7" s="11">
        <f t="shared" si="11"/>
        <v>-33699</v>
      </c>
      <c r="AE7" s="11">
        <f t="shared" si="12"/>
        <v>-29658</v>
      </c>
      <c r="AF7" s="11">
        <f t="shared" si="13"/>
        <v>-29879</v>
      </c>
      <c r="AG7" s="11">
        <f t="shared" si="13"/>
        <v>-34029</v>
      </c>
      <c r="AH7" s="11">
        <f t="shared" si="13"/>
        <v>-33365</v>
      </c>
      <c r="AI7" s="11">
        <f t="shared" si="14"/>
        <v>-31173</v>
      </c>
      <c r="AJ7" s="11">
        <f t="shared" si="15"/>
        <v>-33061</v>
      </c>
      <c r="AK7" s="11">
        <f t="shared" si="15"/>
        <v>-34629</v>
      </c>
      <c r="AL7" s="11">
        <f t="shared" si="15"/>
        <v>-39546</v>
      </c>
      <c r="AM7" s="11">
        <f t="shared" si="16"/>
        <v>-36604</v>
      </c>
      <c r="AN7" s="11">
        <f t="shared" si="17"/>
        <v>-37313</v>
      </c>
      <c r="AO7" s="11">
        <f t="shared" si="17"/>
        <v>-38659</v>
      </c>
      <c r="AP7" s="11">
        <f t="shared" si="17"/>
        <v>-45985</v>
      </c>
      <c r="AQ7" s="11">
        <f t="shared" si="18"/>
        <v>-38061</v>
      </c>
      <c r="AR7" s="11">
        <f t="shared" si="19"/>
        <v>-40299</v>
      </c>
      <c r="AT7" s="15"/>
      <c r="AU7" s="15"/>
      <c r="AV7" s="14"/>
      <c r="AY7" s="15"/>
      <c r="AZ7" s="15"/>
      <c r="BA7" s="15"/>
      <c r="BB7" s="15"/>
      <c r="BC7" s="15"/>
      <c r="BD7" s="15"/>
      <c r="BE7" s="15"/>
      <c r="BF7" s="15"/>
      <c r="BG7" s="15"/>
    </row>
    <row r="8" spans="1:59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4"/>
        <v>-40960</v>
      </c>
      <c r="P8" s="11">
        <f t="shared" si="5"/>
        <v>-37763</v>
      </c>
      <c r="Q8" s="11">
        <f t="shared" si="5"/>
        <v>-39714</v>
      </c>
      <c r="R8" s="11">
        <f t="shared" si="5"/>
        <v>-38932</v>
      </c>
      <c r="S8" s="11">
        <f t="shared" si="6"/>
        <v>-36375</v>
      </c>
      <c r="T8" s="11">
        <f t="shared" si="7"/>
        <v>-37141</v>
      </c>
      <c r="U8" s="11">
        <f t="shared" si="7"/>
        <v>-36086</v>
      </c>
      <c r="V8" s="11">
        <f t="shared" si="7"/>
        <v>-36089</v>
      </c>
      <c r="W8" s="11">
        <f t="shared" si="8"/>
        <v>-18386</v>
      </c>
      <c r="X8" s="11">
        <f t="shared" si="9"/>
        <v>-18493</v>
      </c>
      <c r="Y8" s="11">
        <f t="shared" si="9"/>
        <v>-18609</v>
      </c>
      <c r="Z8" s="11">
        <f t="shared" si="9"/>
        <v>-15048</v>
      </c>
      <c r="AA8" s="11">
        <f t="shared" si="10"/>
        <v>-21081</v>
      </c>
      <c r="AB8" s="11">
        <f t="shared" si="11"/>
        <v>-19238</v>
      </c>
      <c r="AC8" s="11">
        <f t="shared" si="11"/>
        <v>-20543</v>
      </c>
      <c r="AD8" s="11">
        <f t="shared" si="11"/>
        <v>-17193</v>
      </c>
      <c r="AE8" s="11">
        <f t="shared" si="12"/>
        <v>-15907</v>
      </c>
      <c r="AF8" s="11">
        <f t="shared" si="13"/>
        <v>-12183</v>
      </c>
      <c r="AG8" s="11">
        <f t="shared" si="13"/>
        <v>-12861</v>
      </c>
      <c r="AH8" s="11">
        <f t="shared" si="13"/>
        <v>-13263</v>
      </c>
      <c r="AI8" s="11">
        <f t="shared" si="14"/>
        <v>-12511</v>
      </c>
      <c r="AJ8" s="11">
        <f t="shared" si="15"/>
        <v>-12189</v>
      </c>
      <c r="AK8" s="11">
        <f t="shared" si="15"/>
        <v>-11755</v>
      </c>
      <c r="AL8" s="11">
        <f t="shared" si="15"/>
        <v>-13845</v>
      </c>
      <c r="AM8" s="11">
        <f t="shared" si="16"/>
        <v>-18784</v>
      </c>
      <c r="AN8" s="11">
        <f t="shared" si="17"/>
        <v>-19295</v>
      </c>
      <c r="AO8" s="11">
        <f t="shared" si="17"/>
        <v>-23555</v>
      </c>
      <c r="AP8" s="11">
        <f t="shared" si="17"/>
        <v>-2125</v>
      </c>
      <c r="AQ8" s="11">
        <f t="shared" si="18"/>
        <v>-15441</v>
      </c>
      <c r="AR8" s="11">
        <f t="shared" si="19"/>
        <v>-13945</v>
      </c>
      <c r="AT8" s="15"/>
      <c r="AU8" s="15"/>
      <c r="AV8" s="14"/>
      <c r="AY8" s="15"/>
      <c r="AZ8" s="15"/>
      <c r="BA8" s="15"/>
      <c r="BB8" s="15"/>
      <c r="BC8" s="15"/>
      <c r="BD8" s="15"/>
      <c r="BE8" s="15"/>
      <c r="BF8" s="15"/>
      <c r="BG8" s="15"/>
    </row>
    <row r="9" spans="1:59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4"/>
        <v>-6213</v>
      </c>
      <c r="P9" s="11">
        <f t="shared" si="5"/>
        <v>-6525</v>
      </c>
      <c r="Q9" s="11">
        <f t="shared" si="5"/>
        <v>-6380</v>
      </c>
      <c r="R9" s="11">
        <f t="shared" si="5"/>
        <v>-6682</v>
      </c>
      <c r="S9" s="11">
        <f t="shared" si="6"/>
        <v>-6590</v>
      </c>
      <c r="T9" s="11">
        <f t="shared" si="7"/>
        <v>-6677</v>
      </c>
      <c r="U9" s="11">
        <f t="shared" si="7"/>
        <v>-6924</v>
      </c>
      <c r="V9" s="11">
        <f t="shared" si="7"/>
        <v>-7817</v>
      </c>
      <c r="W9" s="11">
        <f t="shared" si="8"/>
        <v>-8627</v>
      </c>
      <c r="X9" s="11">
        <f t="shared" si="9"/>
        <v>-10122</v>
      </c>
      <c r="Y9" s="11">
        <f t="shared" si="9"/>
        <v>-11510</v>
      </c>
      <c r="Z9" s="11">
        <f t="shared" si="9"/>
        <v>-14914</v>
      </c>
      <c r="AA9" s="11">
        <f t="shared" si="10"/>
        <v>-13846</v>
      </c>
      <c r="AB9" s="11">
        <f t="shared" si="11"/>
        <v>-14564</v>
      </c>
      <c r="AC9" s="11">
        <f t="shared" si="11"/>
        <v>-10683</v>
      </c>
      <c r="AD9" s="11">
        <f t="shared" si="11"/>
        <v>-10542</v>
      </c>
      <c r="AE9" s="11">
        <f t="shared" si="12"/>
        <v>-10248</v>
      </c>
      <c r="AF9" s="11">
        <f t="shared" si="13"/>
        <v>-10023</v>
      </c>
      <c r="AG9" s="11">
        <f t="shared" si="13"/>
        <v>-9757</v>
      </c>
      <c r="AH9" s="11">
        <f t="shared" si="13"/>
        <v>-10682</v>
      </c>
      <c r="AI9" s="11">
        <f t="shared" si="14"/>
        <v>-10336</v>
      </c>
      <c r="AJ9" s="11">
        <f t="shared" si="15"/>
        <v>-10487</v>
      </c>
      <c r="AK9" s="11">
        <f t="shared" si="15"/>
        <v>-10534</v>
      </c>
      <c r="AL9" s="11">
        <f t="shared" si="15"/>
        <v>-14029</v>
      </c>
      <c r="AM9" s="11">
        <f t="shared" si="16"/>
        <v>-11714</v>
      </c>
      <c r="AN9" s="11">
        <f t="shared" si="17"/>
        <v>-12952</v>
      </c>
      <c r="AO9" s="11">
        <f t="shared" si="17"/>
        <v>-11935</v>
      </c>
      <c r="AP9" s="11">
        <f t="shared" si="17"/>
        <v>-11904</v>
      </c>
      <c r="AQ9" s="11">
        <f t="shared" si="18"/>
        <v>-12858</v>
      </c>
      <c r="AR9" s="11">
        <f t="shared" si="19"/>
        <v>-13759</v>
      </c>
      <c r="AT9" s="15"/>
      <c r="AU9" s="15"/>
      <c r="AV9" s="14"/>
      <c r="AY9" s="15"/>
      <c r="AZ9" s="15"/>
      <c r="BA9" s="15"/>
      <c r="BB9" s="15"/>
      <c r="BC9" s="15"/>
      <c r="BD9" s="15"/>
      <c r="BE9" s="15"/>
      <c r="BF9" s="15"/>
      <c r="BG9" s="15"/>
    </row>
    <row r="10" spans="1:59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4"/>
        <v>-4360</v>
      </c>
      <c r="P10" s="11">
        <f t="shared" si="5"/>
        <v>-4185</v>
      </c>
      <c r="Q10" s="11">
        <f t="shared" si="5"/>
        <v>-4465</v>
      </c>
      <c r="R10" s="11">
        <f t="shared" si="5"/>
        <v>-4541</v>
      </c>
      <c r="S10" s="11">
        <f t="shared" si="6"/>
        <v>-4652</v>
      </c>
      <c r="T10" s="11">
        <f t="shared" si="7"/>
        <v>-4839</v>
      </c>
      <c r="U10" s="11">
        <f t="shared" si="7"/>
        <v>-4935</v>
      </c>
      <c r="V10" s="11">
        <f t="shared" si="7"/>
        <v>-5236</v>
      </c>
      <c r="W10" s="11">
        <f t="shared" si="8"/>
        <v>-4957</v>
      </c>
      <c r="X10" s="11">
        <f t="shared" si="9"/>
        <v>-5347</v>
      </c>
      <c r="Y10" s="11">
        <f t="shared" si="9"/>
        <v>-5185</v>
      </c>
      <c r="Z10" s="11">
        <f t="shared" si="9"/>
        <v>-5738</v>
      </c>
      <c r="AA10" s="11">
        <f t="shared" si="10"/>
        <v>-7541</v>
      </c>
      <c r="AB10" s="11">
        <f t="shared" si="11"/>
        <v>-6932</v>
      </c>
      <c r="AC10" s="11">
        <f t="shared" si="11"/>
        <v>-6251</v>
      </c>
      <c r="AD10" s="11">
        <f t="shared" si="11"/>
        <v>-6598</v>
      </c>
      <c r="AE10" s="11">
        <f t="shared" si="12"/>
        <v>-6322</v>
      </c>
      <c r="AF10" s="11">
        <f t="shared" si="13"/>
        <v>-6770</v>
      </c>
      <c r="AG10" s="11">
        <f t="shared" si="13"/>
        <v>-7405</v>
      </c>
      <c r="AH10" s="11">
        <f t="shared" si="13"/>
        <v>-7039</v>
      </c>
      <c r="AI10" s="11">
        <f t="shared" si="14"/>
        <v>-7161</v>
      </c>
      <c r="AJ10" s="11">
        <f t="shared" si="15"/>
        <v>-8451</v>
      </c>
      <c r="AK10" s="11">
        <f t="shared" si="15"/>
        <v>-8401</v>
      </c>
      <c r="AL10" s="11">
        <f t="shared" si="15"/>
        <v>-8548</v>
      </c>
      <c r="AM10" s="11">
        <f t="shared" si="16"/>
        <v>-8761</v>
      </c>
      <c r="AN10" s="11">
        <f t="shared" si="17"/>
        <v>-8722</v>
      </c>
      <c r="AO10" s="11">
        <f t="shared" si="17"/>
        <v>-8987</v>
      </c>
      <c r="AP10" s="11">
        <f t="shared" si="17"/>
        <v>-8323</v>
      </c>
      <c r="AQ10" s="11">
        <f t="shared" si="18"/>
        <v>-9150</v>
      </c>
      <c r="AR10" s="11">
        <f t="shared" si="19"/>
        <v>-9037</v>
      </c>
      <c r="AT10" s="15"/>
      <c r="AU10" s="15"/>
      <c r="AV10" s="14"/>
      <c r="AY10" s="15"/>
      <c r="BA10" s="15"/>
      <c r="BB10" s="15"/>
      <c r="BC10" s="15"/>
      <c r="BD10" s="15"/>
      <c r="BE10" s="15"/>
      <c r="BF10" s="15"/>
      <c r="BG10" s="15"/>
    </row>
    <row r="11" spans="1:59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4"/>
        <v>-5139</v>
      </c>
      <c r="P11" s="11">
        <f t="shared" si="5"/>
        <v>-7658</v>
      </c>
      <c r="Q11" s="11">
        <f t="shared" si="5"/>
        <v>-9701</v>
      </c>
      <c r="R11" s="11">
        <f t="shared" si="5"/>
        <v>-12691</v>
      </c>
      <c r="S11" s="11">
        <f t="shared" si="6"/>
        <v>-4641</v>
      </c>
      <c r="T11" s="11">
        <f t="shared" si="7"/>
        <v>-8810</v>
      </c>
      <c r="U11" s="11">
        <f t="shared" si="7"/>
        <v>-10538</v>
      </c>
      <c r="V11" s="11">
        <f t="shared" si="7"/>
        <v>-4863</v>
      </c>
      <c r="W11" s="11">
        <f t="shared" si="8"/>
        <v>-5719</v>
      </c>
      <c r="X11" s="11">
        <f t="shared" si="9"/>
        <v>-14043</v>
      </c>
      <c r="Y11" s="11">
        <f t="shared" si="9"/>
        <v>-29301</v>
      </c>
      <c r="Z11" s="11">
        <f t="shared" si="9"/>
        <v>-22444</v>
      </c>
      <c r="AA11" s="11">
        <f t="shared" si="10"/>
        <v>-5583</v>
      </c>
      <c r="AB11" s="11">
        <f t="shared" si="11"/>
        <v>-9540</v>
      </c>
      <c r="AC11" s="11">
        <f t="shared" si="11"/>
        <v>-6240</v>
      </c>
      <c r="AD11" s="11">
        <f t="shared" si="11"/>
        <v>-16408</v>
      </c>
      <c r="AE11" s="11">
        <f t="shared" si="12"/>
        <v>-11230</v>
      </c>
      <c r="AF11" s="11">
        <f t="shared" si="13"/>
        <v>-14490</v>
      </c>
      <c r="AG11" s="11">
        <f t="shared" si="13"/>
        <v>-17512</v>
      </c>
      <c r="AH11" s="11">
        <f t="shared" si="13"/>
        <v>-33872</v>
      </c>
      <c r="AI11" s="11">
        <f t="shared" si="14"/>
        <v>-17153</v>
      </c>
      <c r="AJ11" s="11">
        <f t="shared" si="15"/>
        <v>-19255</v>
      </c>
      <c r="AK11" s="11">
        <f t="shared" si="15"/>
        <v>-30696</v>
      </c>
      <c r="AL11" s="11">
        <f t="shared" si="15"/>
        <v>-30289</v>
      </c>
      <c r="AM11" s="11">
        <f t="shared" si="16"/>
        <v>-29574</v>
      </c>
      <c r="AN11" s="11">
        <f t="shared" si="17"/>
        <v>-28125</v>
      </c>
      <c r="AO11" s="11">
        <f t="shared" si="17"/>
        <v>-30922</v>
      </c>
      <c r="AP11" s="11">
        <f t="shared" si="17"/>
        <v>-60218</v>
      </c>
      <c r="AQ11" s="11">
        <f t="shared" si="18"/>
        <v>-40311</v>
      </c>
      <c r="AR11" s="11">
        <f t="shared" si="19"/>
        <v>-37301</v>
      </c>
      <c r="AT11" s="15"/>
      <c r="AU11" s="15"/>
      <c r="AV11" s="14"/>
    </row>
    <row r="12" spans="1:59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4"/>
        <v>-4098</v>
      </c>
      <c r="P12" s="11">
        <f t="shared" si="5"/>
        <v>-4329</v>
      </c>
      <c r="Q12" s="11">
        <f t="shared" si="5"/>
        <v>-4560</v>
      </c>
      <c r="R12" s="11">
        <f t="shared" si="5"/>
        <v>-4334</v>
      </c>
      <c r="S12" s="11">
        <f t="shared" si="6"/>
        <v>-5092</v>
      </c>
      <c r="T12" s="11">
        <f t="shared" si="7"/>
        <v>-5923</v>
      </c>
      <c r="U12" s="11">
        <f t="shared" si="7"/>
        <v>-5923</v>
      </c>
      <c r="V12" s="11">
        <f t="shared" si="7"/>
        <v>-6323</v>
      </c>
      <c r="W12" s="11">
        <f t="shared" si="8"/>
        <v>-6111</v>
      </c>
      <c r="X12" s="11">
        <f t="shared" si="9"/>
        <v>-7292</v>
      </c>
      <c r="Y12" s="11">
        <f t="shared" si="9"/>
        <v>-8941</v>
      </c>
      <c r="Z12" s="11">
        <f t="shared" si="9"/>
        <v>-9019</v>
      </c>
      <c r="AA12" s="11">
        <f t="shared" si="10"/>
        <v>-8615</v>
      </c>
      <c r="AB12" s="11">
        <f t="shared" si="11"/>
        <v>-8509</v>
      </c>
      <c r="AC12" s="11">
        <f t="shared" si="11"/>
        <v>-7353</v>
      </c>
      <c r="AD12" s="11">
        <f t="shared" si="11"/>
        <v>-10061</v>
      </c>
      <c r="AE12" s="11">
        <f t="shared" si="12"/>
        <v>-8468</v>
      </c>
      <c r="AF12" s="11">
        <f t="shared" si="13"/>
        <v>-9310</v>
      </c>
      <c r="AG12" s="11">
        <f t="shared" si="13"/>
        <v>-8146</v>
      </c>
      <c r="AH12" s="11">
        <f t="shared" si="13"/>
        <v>-8013</v>
      </c>
      <c r="AI12" s="11">
        <f t="shared" si="14"/>
        <v>-8553</v>
      </c>
      <c r="AJ12" s="11">
        <f t="shared" si="15"/>
        <v>-10201</v>
      </c>
      <c r="AK12" s="11">
        <f t="shared" si="15"/>
        <v>-9647</v>
      </c>
      <c r="AL12" s="11">
        <f t="shared" si="15"/>
        <v>-10416</v>
      </c>
      <c r="AM12" s="11">
        <f t="shared" si="16"/>
        <v>-11473</v>
      </c>
      <c r="AN12" s="11">
        <f t="shared" si="17"/>
        <v>-11947</v>
      </c>
      <c r="AO12" s="11">
        <f t="shared" si="17"/>
        <v>-9013</v>
      </c>
      <c r="AP12" s="11">
        <f t="shared" si="17"/>
        <v>-11290</v>
      </c>
      <c r="AQ12" s="11">
        <f t="shared" si="18"/>
        <v>-11844</v>
      </c>
      <c r="AR12" s="11">
        <f t="shared" si="19"/>
        <v>-11906</v>
      </c>
      <c r="AT12" s="15"/>
      <c r="AU12" s="15"/>
      <c r="AV12" s="14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4"/>
        <v>-1155</v>
      </c>
      <c r="P13" s="11">
        <f t="shared" si="5"/>
        <v>-1180</v>
      </c>
      <c r="Q13" s="11">
        <f t="shared" si="5"/>
        <v>-1211</v>
      </c>
      <c r="R13" s="11">
        <f t="shared" si="5"/>
        <v>-1230</v>
      </c>
      <c r="S13" s="11">
        <f t="shared" si="6"/>
        <v>-1294</v>
      </c>
      <c r="T13" s="11">
        <f t="shared" si="7"/>
        <v>-1380</v>
      </c>
      <c r="U13" s="11">
        <f t="shared" si="7"/>
        <v>-1413</v>
      </c>
      <c r="V13" s="11">
        <f t="shared" si="7"/>
        <v>-1502</v>
      </c>
      <c r="W13" s="11">
        <f t="shared" si="8"/>
        <v>-1377</v>
      </c>
      <c r="X13" s="11">
        <f t="shared" si="9"/>
        <v>-1848</v>
      </c>
      <c r="Y13" s="11">
        <f t="shared" si="9"/>
        <v>-2086</v>
      </c>
      <c r="Z13" s="11">
        <f t="shared" si="9"/>
        <v>-1932</v>
      </c>
      <c r="AA13" s="11">
        <f t="shared" si="10"/>
        <v>-1970</v>
      </c>
      <c r="AB13" s="11">
        <f t="shared" si="11"/>
        <v>-1912</v>
      </c>
      <c r="AC13" s="11">
        <f t="shared" si="11"/>
        <v>-1908</v>
      </c>
      <c r="AD13" s="11">
        <f t="shared" si="11"/>
        <v>-2232</v>
      </c>
      <c r="AE13" s="11">
        <f t="shared" si="12"/>
        <v>-2147</v>
      </c>
      <c r="AF13" s="11">
        <f t="shared" si="13"/>
        <v>-2292</v>
      </c>
      <c r="AG13" s="11">
        <f t="shared" si="13"/>
        <v>-2387</v>
      </c>
      <c r="AH13" s="11">
        <f t="shared" si="13"/>
        <v>-2499</v>
      </c>
      <c r="AI13" s="11">
        <f t="shared" si="14"/>
        <v>-2678</v>
      </c>
      <c r="AJ13" s="11">
        <f t="shared" si="15"/>
        <v>-2825</v>
      </c>
      <c r="AK13" s="11">
        <f t="shared" si="15"/>
        <v>-2807</v>
      </c>
      <c r="AL13" s="11">
        <f t="shared" si="15"/>
        <v>-3000</v>
      </c>
      <c r="AM13" s="11">
        <f t="shared" si="16"/>
        <v>-3042</v>
      </c>
      <c r="AN13" s="11">
        <f t="shared" si="17"/>
        <v>-3170</v>
      </c>
      <c r="AO13" s="11">
        <f t="shared" si="17"/>
        <v>-3256</v>
      </c>
      <c r="AP13" s="11">
        <f t="shared" si="17"/>
        <v>-3387</v>
      </c>
      <c r="AQ13" s="11">
        <f t="shared" si="18"/>
        <v>-3685</v>
      </c>
      <c r="AR13" s="11">
        <f t="shared" si="19"/>
        <v>-3660</v>
      </c>
      <c r="AU13" s="15"/>
      <c r="AV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1:59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4"/>
        <v>-1393</v>
      </c>
      <c r="P14" s="11">
        <f t="shared" si="5"/>
        <v>-1154</v>
      </c>
      <c r="Q14" s="11">
        <f t="shared" si="5"/>
        <v>-1021</v>
      </c>
      <c r="R14" s="11">
        <f t="shared" si="5"/>
        <v>-1095</v>
      </c>
      <c r="S14" s="11">
        <f t="shared" si="6"/>
        <v>-1126</v>
      </c>
      <c r="T14" s="11">
        <f t="shared" si="7"/>
        <v>-1269</v>
      </c>
      <c r="U14" s="11">
        <f t="shared" si="7"/>
        <v>-1278</v>
      </c>
      <c r="V14" s="11">
        <f t="shared" si="7"/>
        <v>-1286</v>
      </c>
      <c r="W14" s="11">
        <f t="shared" si="8"/>
        <v>-1401</v>
      </c>
      <c r="X14" s="11">
        <f t="shared" si="9"/>
        <v>-1656</v>
      </c>
      <c r="Y14" s="11">
        <f t="shared" si="9"/>
        <v>-2183</v>
      </c>
      <c r="Z14" s="11">
        <f t="shared" si="9"/>
        <v>-2157</v>
      </c>
      <c r="AA14" s="11">
        <f t="shared" si="10"/>
        <v>-2158</v>
      </c>
      <c r="AB14" s="11">
        <f t="shared" si="11"/>
        <v>-2220</v>
      </c>
      <c r="AC14" s="11">
        <f t="shared" si="11"/>
        <v>-2109</v>
      </c>
      <c r="AD14" s="11">
        <f t="shared" si="11"/>
        <v>-1696</v>
      </c>
      <c r="AE14" s="11">
        <f t="shared" si="12"/>
        <v>-1832</v>
      </c>
      <c r="AF14" s="11">
        <f t="shared" si="13"/>
        <v>-1736</v>
      </c>
      <c r="AG14" s="11">
        <f t="shared" si="13"/>
        <v>-1802</v>
      </c>
      <c r="AH14" s="11">
        <f t="shared" si="13"/>
        <v>-1777</v>
      </c>
      <c r="AI14" s="11">
        <f t="shared" si="14"/>
        <v>-836</v>
      </c>
      <c r="AJ14" s="11">
        <f t="shared" si="15"/>
        <v>-1785</v>
      </c>
      <c r="AK14" s="11">
        <f t="shared" si="15"/>
        <v>-1874</v>
      </c>
      <c r="AL14" s="11">
        <f t="shared" si="15"/>
        <v>-2042</v>
      </c>
      <c r="AM14" s="11">
        <f t="shared" si="16"/>
        <v>-2002</v>
      </c>
      <c r="AN14" s="11">
        <f t="shared" si="17"/>
        <v>-2096</v>
      </c>
      <c r="AO14" s="11">
        <f t="shared" si="17"/>
        <v>-2249</v>
      </c>
      <c r="AP14" s="11">
        <f t="shared" si="17"/>
        <v>-2201</v>
      </c>
      <c r="AQ14" s="11">
        <f t="shared" si="18"/>
        <v>-2323</v>
      </c>
      <c r="AR14" s="11">
        <f t="shared" si="19"/>
        <v>-2372</v>
      </c>
      <c r="AU14" s="15"/>
      <c r="AV14" s="15"/>
      <c r="AY14" s="15"/>
      <c r="AZ14" s="15"/>
      <c r="BA14" s="15"/>
      <c r="BB14" s="15"/>
      <c r="BC14" s="15"/>
      <c r="BD14" s="15"/>
      <c r="BE14" s="15"/>
      <c r="BF14" s="15"/>
      <c r="BG14" s="15"/>
    </row>
    <row r="15" spans="1:59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4"/>
        <v>-57069</v>
      </c>
      <c r="P15" s="5">
        <f t="shared" si="5"/>
        <v>-15871</v>
      </c>
      <c r="Q15" s="5">
        <f t="shared" si="5"/>
        <v>-13236.806990000012</v>
      </c>
      <c r="R15" s="5">
        <f t="shared" si="5"/>
        <v>-13122</v>
      </c>
      <c r="S15" s="5">
        <f t="shared" si="6"/>
        <v>-54704</v>
      </c>
      <c r="T15" s="5">
        <f t="shared" si="7"/>
        <v>-14919</v>
      </c>
      <c r="U15" s="5">
        <f t="shared" si="7"/>
        <v>-17822</v>
      </c>
      <c r="V15" s="5">
        <f t="shared" si="7"/>
        <v>-18057</v>
      </c>
      <c r="W15" s="5">
        <f t="shared" si="8"/>
        <v>-84022</v>
      </c>
      <c r="X15" s="5">
        <f t="shared" si="9"/>
        <v>-12028</v>
      </c>
      <c r="Y15" s="5">
        <f t="shared" si="9"/>
        <v>-13530</v>
      </c>
      <c r="Z15" s="5">
        <f t="shared" si="9"/>
        <v>-13888</v>
      </c>
      <c r="AA15" s="5">
        <f t="shared" si="10"/>
        <v>-85075</v>
      </c>
      <c r="AB15" s="5">
        <f t="shared" si="11"/>
        <v>-27991</v>
      </c>
      <c r="AC15" s="5">
        <f t="shared" si="11"/>
        <v>-27323</v>
      </c>
      <c r="AD15" s="5">
        <f t="shared" si="11"/>
        <v>-26801</v>
      </c>
      <c r="AE15" s="5">
        <f t="shared" si="12"/>
        <v>-53136</v>
      </c>
      <c r="AF15" s="5">
        <f t="shared" si="13"/>
        <v>-30183</v>
      </c>
      <c r="AG15" s="5">
        <f t="shared" si="13"/>
        <v>-17406</v>
      </c>
      <c r="AH15" s="5">
        <f t="shared" si="13"/>
        <v>-17492</v>
      </c>
      <c r="AI15" s="11">
        <f t="shared" si="14"/>
        <v>-85847</v>
      </c>
      <c r="AJ15" s="11">
        <f t="shared" si="15"/>
        <v>-286530</v>
      </c>
      <c r="AK15" s="11">
        <f t="shared" si="15"/>
        <v>-24429</v>
      </c>
      <c r="AL15" s="11">
        <f t="shared" si="15"/>
        <v>-430</v>
      </c>
      <c r="AM15" s="5">
        <f t="shared" si="16"/>
        <v>-83434</v>
      </c>
      <c r="AN15" s="5">
        <f t="shared" si="17"/>
        <v>23395</v>
      </c>
      <c r="AO15" s="5">
        <f t="shared" si="17"/>
        <v>0</v>
      </c>
      <c r="AP15" s="5">
        <f t="shared" si="17"/>
        <v>0</v>
      </c>
      <c r="AQ15" s="5">
        <f t="shared" si="18"/>
        <v>-60906</v>
      </c>
      <c r="AR15" s="5">
        <f t="shared" si="19"/>
        <v>56</v>
      </c>
      <c r="AU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59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4"/>
        <v>-1257</v>
      </c>
      <c r="P16" s="11">
        <f t="shared" si="5"/>
        <v>-1281</v>
      </c>
      <c r="Q16" s="11">
        <f t="shared" si="5"/>
        <v>782</v>
      </c>
      <c r="R16" s="11">
        <f t="shared" si="5"/>
        <v>-619</v>
      </c>
      <c r="S16" s="11">
        <f t="shared" si="6"/>
        <v>-1337</v>
      </c>
      <c r="T16" s="11">
        <f t="shared" si="7"/>
        <v>-1350</v>
      </c>
      <c r="U16" s="11">
        <f t="shared" si="7"/>
        <v>-2612</v>
      </c>
      <c r="V16" s="11">
        <f t="shared" si="7"/>
        <v>-1625</v>
      </c>
      <c r="W16" s="11">
        <f t="shared" si="8"/>
        <v>-1621</v>
      </c>
      <c r="X16" s="11">
        <f t="shared" si="9"/>
        <v>-1772</v>
      </c>
      <c r="Y16" s="11">
        <f t="shared" si="9"/>
        <v>-4090</v>
      </c>
      <c r="Z16" s="11">
        <f t="shared" si="9"/>
        <v>-2867</v>
      </c>
      <c r="AA16" s="11">
        <f t="shared" si="10"/>
        <v>-2501</v>
      </c>
      <c r="AB16" s="11">
        <f t="shared" si="11"/>
        <v>-2722</v>
      </c>
      <c r="AC16" s="11">
        <f t="shared" si="11"/>
        <v>-2481</v>
      </c>
      <c r="AD16" s="11">
        <f t="shared" si="11"/>
        <v>-2579</v>
      </c>
      <c r="AE16" s="11">
        <f t="shared" si="12"/>
        <v>-3166</v>
      </c>
      <c r="AF16" s="11">
        <f t="shared" si="13"/>
        <v>-3180</v>
      </c>
      <c r="AG16" s="11">
        <f t="shared" si="13"/>
        <v>-3350</v>
      </c>
      <c r="AH16" s="11">
        <f t="shared" si="13"/>
        <v>-3080</v>
      </c>
      <c r="AI16" s="11">
        <f t="shared" si="14"/>
        <v>-3109</v>
      </c>
      <c r="AJ16" s="11">
        <f t="shared" si="15"/>
        <v>-3143</v>
      </c>
      <c r="AK16" s="11">
        <f t="shared" si="15"/>
        <v>-3338</v>
      </c>
      <c r="AL16" s="11">
        <f t="shared" si="15"/>
        <v>-3067</v>
      </c>
      <c r="AM16" s="11">
        <f t="shared" si="16"/>
        <v>-4585</v>
      </c>
      <c r="AN16" s="11">
        <f t="shared" si="17"/>
        <v>-3163</v>
      </c>
      <c r="AO16" s="11">
        <f t="shared" si="17"/>
        <v>-3306</v>
      </c>
      <c r="AP16" s="11">
        <f t="shared" si="17"/>
        <v>-3162</v>
      </c>
      <c r="AQ16" s="11">
        <f t="shared" si="18"/>
        <v>-5129</v>
      </c>
      <c r="AR16" s="11">
        <f t="shared" si="19"/>
        <v>-3632</v>
      </c>
      <c r="AU16" s="15"/>
      <c r="AV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64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4"/>
        <v>-9572</v>
      </c>
      <c r="P17" s="11">
        <f t="shared" si="5"/>
        <v>-15279</v>
      </c>
      <c r="Q17" s="11">
        <f t="shared" si="5"/>
        <v>-14548</v>
      </c>
      <c r="R17" s="11">
        <f t="shared" si="5"/>
        <v>-17430</v>
      </c>
      <c r="S17" s="11">
        <f t="shared" si="6"/>
        <v>-15028</v>
      </c>
      <c r="T17" s="11">
        <f t="shared" si="7"/>
        <v>-8716</v>
      </c>
      <c r="U17" s="11">
        <f t="shared" si="7"/>
        <v>-17405</v>
      </c>
      <c r="V17" s="11">
        <f t="shared" si="7"/>
        <v>-18440</v>
      </c>
      <c r="W17" s="11">
        <f t="shared" si="8"/>
        <v>-15227</v>
      </c>
      <c r="X17" s="11">
        <f t="shared" si="9"/>
        <v>-3960</v>
      </c>
      <c r="Y17" s="11">
        <f t="shared" si="9"/>
        <v>-26270</v>
      </c>
      <c r="Z17" s="11">
        <f t="shared" si="9"/>
        <v>-32044</v>
      </c>
      <c r="AA17" s="11">
        <f t="shared" si="10"/>
        <v>-23489</v>
      </c>
      <c r="AB17" s="11">
        <f t="shared" si="11"/>
        <v>-2991</v>
      </c>
      <c r="AC17" s="11">
        <f t="shared" si="11"/>
        <v>-21913</v>
      </c>
      <c r="AD17" s="11">
        <f t="shared" si="11"/>
        <v>-23850</v>
      </c>
      <c r="AE17" s="11">
        <f t="shared" si="12"/>
        <v>-15405</v>
      </c>
      <c r="AF17" s="11">
        <f t="shared" si="13"/>
        <v>10729</v>
      </c>
      <c r="AG17" s="11">
        <f t="shared" si="13"/>
        <v>-22335</v>
      </c>
      <c r="AH17" s="11">
        <f t="shared" si="13"/>
        <v>-25915</v>
      </c>
      <c r="AI17" s="11">
        <f t="shared" si="14"/>
        <v>-22015</v>
      </c>
      <c r="AJ17" s="11">
        <f t="shared" si="15"/>
        <v>10743</v>
      </c>
      <c r="AK17" s="11">
        <f t="shared" si="15"/>
        <v>-25890</v>
      </c>
      <c r="AL17" s="11">
        <f t="shared" si="15"/>
        <v>-34807</v>
      </c>
      <c r="AM17" s="11">
        <f t="shared" si="16"/>
        <v>4531</v>
      </c>
      <c r="AN17" s="11">
        <f t="shared" si="17"/>
        <v>-21385</v>
      </c>
      <c r="AO17" s="11">
        <f t="shared" si="17"/>
        <v>-28536</v>
      </c>
      <c r="AP17" s="11">
        <f t="shared" si="17"/>
        <v>-35291</v>
      </c>
      <c r="AQ17" s="11">
        <f t="shared" si="18"/>
        <v>-34896</v>
      </c>
      <c r="AR17" s="11">
        <f t="shared" si="19"/>
        <v>1764</v>
      </c>
      <c r="AU17" s="15"/>
      <c r="AV17" s="15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64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20">SUM(O4:O5)</f>
        <v>-301331</v>
      </c>
      <c r="P18" s="3">
        <f t="shared" si="20"/>
        <v>-279478</v>
      </c>
      <c r="Q18" s="3">
        <f t="shared" si="20"/>
        <v>-277519.80699000001</v>
      </c>
      <c r="R18" s="3">
        <f t="shared" si="20"/>
        <v>-291394</v>
      </c>
      <c r="S18" s="3">
        <f t="shared" si="20"/>
        <v>-316822</v>
      </c>
      <c r="T18" s="3">
        <f t="shared" si="20"/>
        <v>-288781</v>
      </c>
      <c r="U18" s="3">
        <f>SUM(U4:U5)</f>
        <v>-302770</v>
      </c>
      <c r="V18" s="3">
        <f t="shared" ref="V18:AM18" si="21">+V5+V4</f>
        <v>-305392</v>
      </c>
      <c r="W18" s="3">
        <f t="shared" si="21"/>
        <v>-351056</v>
      </c>
      <c r="X18" s="3">
        <f t="shared" ref="X18" si="22">+X5+X4</f>
        <v>-331932</v>
      </c>
      <c r="Y18" s="3">
        <f t="shared" si="21"/>
        <v>-426448</v>
      </c>
      <c r="Z18" s="3">
        <f t="shared" si="21"/>
        <v>-435747</v>
      </c>
      <c r="AA18" s="3">
        <f t="shared" si="21"/>
        <v>-464566</v>
      </c>
      <c r="AB18" s="3">
        <f t="shared" si="21"/>
        <v>-351246</v>
      </c>
      <c r="AC18" s="3">
        <f t="shared" si="21"/>
        <v>-360348</v>
      </c>
      <c r="AD18" s="3">
        <f t="shared" si="21"/>
        <v>-366219</v>
      </c>
      <c r="AE18" s="3">
        <f t="shared" si="21"/>
        <v>-375885</v>
      </c>
      <c r="AF18" s="3">
        <f t="shared" si="21"/>
        <v>-329304</v>
      </c>
      <c r="AG18" s="3">
        <f t="shared" si="21"/>
        <v>-352116</v>
      </c>
      <c r="AH18" s="3">
        <f t="shared" si="21"/>
        <v>-383401</v>
      </c>
      <c r="AI18" s="3">
        <f t="shared" si="21"/>
        <v>-434626</v>
      </c>
      <c r="AJ18" s="3">
        <f t="shared" si="21"/>
        <v>-624203</v>
      </c>
      <c r="AK18" s="3">
        <f t="shared" si="21"/>
        <v>-409328</v>
      </c>
      <c r="AL18" s="3">
        <f t="shared" si="21"/>
        <v>-416102</v>
      </c>
      <c r="AM18" s="3">
        <f t="shared" si="21"/>
        <v>-469294</v>
      </c>
      <c r="AN18" s="3">
        <f t="shared" ref="AN18:AR18" si="23">+AN5+AN4</f>
        <v>-395235</v>
      </c>
      <c r="AO18" s="3">
        <f t="shared" si="23"/>
        <v>-440574</v>
      </c>
      <c r="AP18" s="3">
        <f t="shared" si="23"/>
        <v>-476336</v>
      </c>
      <c r="AQ18" s="3">
        <f t="shared" si="23"/>
        <v>-544039</v>
      </c>
      <c r="AR18" s="3">
        <f t="shared" si="23"/>
        <v>-449713</v>
      </c>
      <c r="AU18" s="15"/>
      <c r="AV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64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X19" s="15"/>
      <c r="AY19" s="15"/>
      <c r="AZ19" s="15"/>
      <c r="BA19" s="15"/>
      <c r="BB19" s="15"/>
      <c r="BC19" s="15"/>
      <c r="BD19" s="15"/>
      <c r="BE19" s="15"/>
      <c r="BF19" s="15"/>
    </row>
    <row r="20" spans="1:64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X20" s="15"/>
      <c r="AY20" s="15"/>
      <c r="AZ20" s="15"/>
      <c r="BA20" s="15"/>
      <c r="BB20" s="15"/>
      <c r="BC20" s="15"/>
      <c r="BD20" s="15"/>
      <c r="BE20" s="15"/>
      <c r="BF20" s="15"/>
    </row>
    <row r="21" spans="1:64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X21" s="15"/>
      <c r="AY21" s="15"/>
      <c r="AZ21" s="15"/>
      <c r="BA21" s="15"/>
      <c r="BB21" s="15"/>
      <c r="BC21" s="15"/>
      <c r="BD21" s="15"/>
      <c r="BE21" s="15"/>
      <c r="BF21" s="15"/>
    </row>
    <row r="22" spans="1:64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X22" s="15"/>
      <c r="AY22" s="15"/>
      <c r="AZ22" s="15"/>
      <c r="BA22" s="15"/>
      <c r="BB22" s="15"/>
      <c r="BC22" s="15"/>
      <c r="BD22" s="15"/>
      <c r="BE22" s="15"/>
      <c r="BF22" s="15"/>
    </row>
    <row r="23" spans="1:64" ht="15.5">
      <c r="A23" s="39" t="s">
        <v>374</v>
      </c>
    </row>
    <row r="24" spans="1:64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  <c r="AR24" s="115" t="s">
        <v>673</v>
      </c>
    </row>
    <row r="25" spans="1:64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0">
        <v>-583963</v>
      </c>
      <c r="AS25" s="15"/>
      <c r="AV25" s="15"/>
      <c r="BG25" s="15"/>
      <c r="BH25" s="15"/>
      <c r="BJ25" s="15"/>
      <c r="BK25" s="15"/>
      <c r="BL25" s="15"/>
    </row>
    <row r="26" spans="1:64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4">SUM(H27:H38)</f>
        <v>-246067</v>
      </c>
      <c r="I26" s="11">
        <f t="shared" si="24"/>
        <v>-363567</v>
      </c>
      <c r="J26" s="11">
        <f t="shared" si="24"/>
        <v>-489709</v>
      </c>
      <c r="K26" s="11">
        <f t="shared" si="24"/>
        <v>-119524</v>
      </c>
      <c r="L26" s="11">
        <f t="shared" si="24"/>
        <v>-246527</v>
      </c>
      <c r="M26" s="11">
        <f t="shared" si="24"/>
        <v>-371980</v>
      </c>
      <c r="N26" s="11">
        <f t="shared" si="24"/>
        <v>-498708</v>
      </c>
      <c r="O26" s="11">
        <f t="shared" ref="O26:T26" si="25">SUM(O27:O38)</f>
        <v>-156277</v>
      </c>
      <c r="P26" s="11">
        <f t="shared" si="25"/>
        <v>-285855</v>
      </c>
      <c r="Q26" s="11">
        <f t="shared" si="25"/>
        <v>-414362.80699000001</v>
      </c>
      <c r="R26" s="11">
        <f t="shared" si="25"/>
        <v>-553184.80698999995</v>
      </c>
      <c r="S26" s="11">
        <f t="shared" si="25"/>
        <v>-159123</v>
      </c>
      <c r="T26" s="11">
        <f t="shared" si="25"/>
        <v>-289383</v>
      </c>
      <c r="U26" s="11">
        <f t="shared" ref="U26:AM26" si="26">SUM(U27:U38)</f>
        <v>-431186</v>
      </c>
      <c r="V26" s="11">
        <f t="shared" si="26"/>
        <v>-575670</v>
      </c>
      <c r="W26" s="11">
        <f t="shared" si="26"/>
        <v>-178501</v>
      </c>
      <c r="X26" s="11">
        <f t="shared" si="26"/>
        <v>-310772</v>
      </c>
      <c r="Y26" s="11">
        <f t="shared" si="26"/>
        <v>-505630</v>
      </c>
      <c r="Z26" s="11">
        <f t="shared" si="26"/>
        <v>-708794</v>
      </c>
      <c r="AA26" s="11">
        <f t="shared" si="26"/>
        <v>-220814</v>
      </c>
      <c r="AB26" s="11">
        <f t="shared" si="26"/>
        <v>-364612</v>
      </c>
      <c r="AC26" s="11">
        <f t="shared" si="26"/>
        <v>-513408</v>
      </c>
      <c r="AD26" s="11">
        <f t="shared" si="26"/>
        <v>-686049</v>
      </c>
      <c r="AE26" s="11">
        <f t="shared" si="26"/>
        <v>-170286</v>
      </c>
      <c r="AF26" s="11">
        <f t="shared" si="26"/>
        <v>-294174</v>
      </c>
      <c r="AG26" s="11">
        <f t="shared" si="26"/>
        <v>-444015</v>
      </c>
      <c r="AH26" s="11">
        <f t="shared" si="26"/>
        <v>-625382</v>
      </c>
      <c r="AI26" s="11">
        <f t="shared" si="26"/>
        <v>-216692</v>
      </c>
      <c r="AJ26" s="11">
        <f t="shared" si="26"/>
        <v>-613402</v>
      </c>
      <c r="AK26" s="11">
        <f t="shared" si="26"/>
        <v>-790081</v>
      </c>
      <c r="AL26" s="11">
        <f t="shared" si="26"/>
        <v>-968117</v>
      </c>
      <c r="AM26" s="11">
        <f t="shared" si="26"/>
        <v>-223248</v>
      </c>
      <c r="AN26" s="11">
        <f t="shared" ref="AN26:AR26" si="27">SUM(AN27:AN38)</f>
        <v>-362691</v>
      </c>
      <c r="AO26" s="11">
        <f t="shared" si="27"/>
        <v>-538610</v>
      </c>
      <c r="AP26" s="11">
        <f t="shared" si="27"/>
        <v>-746801</v>
      </c>
      <c r="AQ26" s="11">
        <f t="shared" si="27"/>
        <v>-254696</v>
      </c>
      <c r="AR26" s="11">
        <f t="shared" si="27"/>
        <v>-409789</v>
      </c>
      <c r="AS26" s="15"/>
      <c r="AV26" s="15"/>
      <c r="BG26" s="15"/>
      <c r="BH26" s="15"/>
      <c r="BJ26" s="15"/>
      <c r="BK26" s="15"/>
      <c r="BL26" s="15"/>
    </row>
    <row r="27" spans="1:64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1">
        <v>-41094</v>
      </c>
      <c r="AS27" s="15"/>
      <c r="AV27" s="15"/>
      <c r="BG27" s="15"/>
      <c r="BH27" s="15"/>
      <c r="BJ27" s="15"/>
      <c r="BK27" s="15"/>
      <c r="BL27" s="15"/>
    </row>
    <row r="28" spans="1:64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1">
        <v>-78360</v>
      </c>
      <c r="AS28" s="15"/>
      <c r="AV28" s="15"/>
      <c r="BG28" s="15"/>
      <c r="BH28" s="15"/>
      <c r="BJ28" s="15"/>
      <c r="BK28" s="15"/>
      <c r="BL28" s="15"/>
    </row>
    <row r="29" spans="1:64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1">
        <v>-29386</v>
      </c>
      <c r="AS29" s="15"/>
      <c r="AV29" s="15"/>
      <c r="BG29" s="15"/>
      <c r="BH29" s="15"/>
      <c r="BJ29" s="15"/>
      <c r="BK29" s="15"/>
      <c r="BL29" s="15"/>
    </row>
    <row r="30" spans="1:64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1">
        <v>-26617</v>
      </c>
      <c r="AS30" s="15"/>
      <c r="AV30" s="15"/>
      <c r="BG30" s="15"/>
      <c r="BH30" s="15"/>
      <c r="BJ30" s="15"/>
      <c r="BK30" s="15"/>
      <c r="BL30" s="15"/>
    </row>
    <row r="31" spans="1:64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1">
        <v>-18187</v>
      </c>
      <c r="AS31" s="15"/>
      <c r="AV31" s="15"/>
      <c r="BG31" s="15"/>
      <c r="BH31" s="15"/>
      <c r="BJ31" s="15"/>
      <c r="BK31" s="15"/>
      <c r="BL31" s="15"/>
    </row>
    <row r="32" spans="1:64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1">
        <v>-77612</v>
      </c>
      <c r="AS32" s="15"/>
      <c r="AV32" s="15"/>
      <c r="BG32" s="15"/>
      <c r="BH32" s="15"/>
      <c r="BJ32" s="15"/>
      <c r="BK32" s="15"/>
      <c r="BL32" s="15"/>
    </row>
    <row r="33" spans="1:64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1">
        <v>-23750</v>
      </c>
      <c r="AS33" s="15"/>
      <c r="AV33" s="15"/>
      <c r="BG33" s="15"/>
      <c r="BH33" s="15"/>
      <c r="BJ33" s="15"/>
      <c r="BK33" s="15"/>
      <c r="BL33" s="15"/>
    </row>
    <row r="34" spans="1:64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1">
        <v>-7345</v>
      </c>
      <c r="AS34" s="15"/>
      <c r="AV34" s="15"/>
      <c r="BG34" s="15"/>
      <c r="BH34" s="15"/>
      <c r="BJ34" s="15"/>
      <c r="BK34" s="15"/>
      <c r="BL34" s="15"/>
    </row>
    <row r="35" spans="1:64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1">
        <v>-4695</v>
      </c>
      <c r="AS35" s="15"/>
      <c r="AV35" s="15"/>
      <c r="BG35" s="15"/>
      <c r="BH35" s="15"/>
      <c r="BJ35" s="15"/>
      <c r="BK35" s="15"/>
      <c r="BL35" s="15"/>
    </row>
    <row r="36" spans="1:64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5">
        <v>-60850</v>
      </c>
      <c r="AS36" s="15"/>
      <c r="AV36" s="15"/>
      <c r="BG36" s="15"/>
      <c r="BH36" s="15"/>
      <c r="BJ36" s="15"/>
      <c r="BK36" s="15"/>
      <c r="BL36" s="15"/>
    </row>
    <row r="37" spans="1:64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1">
        <v>-8761</v>
      </c>
      <c r="AS37" s="15"/>
      <c r="AV37" s="15"/>
      <c r="BG37" s="15"/>
      <c r="BH37" s="15"/>
      <c r="BJ37" s="15"/>
      <c r="BK37" s="15"/>
      <c r="BL37" s="15"/>
    </row>
    <row r="38" spans="1:64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1">
        <v>-33132</v>
      </c>
      <c r="AS38" s="15"/>
      <c r="AV38" s="15"/>
      <c r="BG38" s="15"/>
      <c r="BH38" s="15"/>
      <c r="BJ38" s="15"/>
      <c r="BK38" s="15"/>
      <c r="BL38" s="15"/>
    </row>
    <row r="39" spans="1:64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8">SUM(H25:H26)</f>
        <v>-521230</v>
      </c>
      <c r="I39" s="3">
        <f t="shared" si="28"/>
        <v>-774629</v>
      </c>
      <c r="J39" s="3">
        <f t="shared" si="28"/>
        <v>-1036614</v>
      </c>
      <c r="K39" s="3">
        <f t="shared" si="28"/>
        <v>-258360</v>
      </c>
      <c r="L39" s="3">
        <f t="shared" si="28"/>
        <v>-524441</v>
      </c>
      <c r="M39" s="3">
        <f t="shared" si="28"/>
        <v>-789217</v>
      </c>
      <c r="N39" s="3">
        <f t="shared" ref="N39:S39" si="29">SUM(N25:N26)</f>
        <v>-1057466</v>
      </c>
      <c r="O39" s="3">
        <f t="shared" si="29"/>
        <v>-301331</v>
      </c>
      <c r="P39" s="3">
        <f t="shared" si="29"/>
        <v>-580809</v>
      </c>
      <c r="Q39" s="3">
        <f t="shared" si="29"/>
        <v>-858328.80698999995</v>
      </c>
      <c r="R39" s="3">
        <f t="shared" si="29"/>
        <v>-1149722.80699</v>
      </c>
      <c r="S39" s="3">
        <f t="shared" si="29"/>
        <v>-316822</v>
      </c>
      <c r="T39" s="3">
        <f>SUM(T25:T26)</f>
        <v>-605603</v>
      </c>
      <c r="U39" s="3">
        <f>SUM(U25:U26)</f>
        <v>-908373</v>
      </c>
      <c r="V39" s="3">
        <f t="shared" ref="V39:AM39" si="30">+V26+V25</f>
        <v>-1213765</v>
      </c>
      <c r="W39" s="3">
        <f t="shared" si="30"/>
        <v>-351056</v>
      </c>
      <c r="X39" s="3">
        <f t="shared" si="30"/>
        <v>-682988</v>
      </c>
      <c r="Y39" s="3">
        <f t="shared" si="30"/>
        <v>-1109436</v>
      </c>
      <c r="Z39" s="3">
        <f t="shared" si="30"/>
        <v>-1545183</v>
      </c>
      <c r="AA39" s="3">
        <f t="shared" si="30"/>
        <v>-464566</v>
      </c>
      <c r="AB39" s="3">
        <f t="shared" si="30"/>
        <v>-815812</v>
      </c>
      <c r="AC39" s="3">
        <f t="shared" si="30"/>
        <v>-1176160</v>
      </c>
      <c r="AD39" s="3">
        <f t="shared" si="30"/>
        <v>-1542379</v>
      </c>
      <c r="AE39" s="3">
        <f t="shared" si="30"/>
        <v>-375885</v>
      </c>
      <c r="AF39" s="3">
        <f t="shared" si="30"/>
        <v>-705189</v>
      </c>
      <c r="AG39" s="3">
        <f t="shared" si="30"/>
        <v>-1057305</v>
      </c>
      <c r="AH39" s="3">
        <f t="shared" si="30"/>
        <v>-1440706</v>
      </c>
      <c r="AI39" s="3">
        <f t="shared" si="30"/>
        <v>-434626</v>
      </c>
      <c r="AJ39" s="3">
        <f t="shared" si="30"/>
        <v>-1058829</v>
      </c>
      <c r="AK39" s="3">
        <f t="shared" si="30"/>
        <v>-1468157</v>
      </c>
      <c r="AL39" s="3">
        <f t="shared" si="30"/>
        <v>-1884259</v>
      </c>
      <c r="AM39" s="3">
        <f t="shared" si="30"/>
        <v>-469294</v>
      </c>
      <c r="AN39" s="3">
        <f t="shared" ref="AN39:AR39" si="31">+AN26+AN25</f>
        <v>-864529</v>
      </c>
      <c r="AO39" s="3">
        <f t="shared" si="31"/>
        <v>-1305103</v>
      </c>
      <c r="AP39" s="3">
        <f t="shared" si="31"/>
        <v>-1781439</v>
      </c>
      <c r="AQ39" s="3">
        <f t="shared" si="31"/>
        <v>-544039</v>
      </c>
      <c r="AR39" s="3">
        <f t="shared" si="31"/>
        <v>-993752</v>
      </c>
      <c r="AV39" s="15"/>
      <c r="BG39" s="15"/>
      <c r="BH39" s="15"/>
      <c r="BJ39" s="15"/>
      <c r="BK39" s="15"/>
      <c r="BL39" s="15"/>
    </row>
    <row r="40" spans="1:64">
      <c r="A40" s="1" t="s">
        <v>139</v>
      </c>
    </row>
    <row r="41" spans="1:64">
      <c r="A41" s="1" t="s">
        <v>247</v>
      </c>
    </row>
    <row r="42" spans="1:64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  <c r="AR42" s="11">
        <v>6709.9600000000019</v>
      </c>
    </row>
    <row r="43" spans="1:64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  <c r="AR43" s="11">
        <v>6313.130000000001</v>
      </c>
    </row>
    <row r="44" spans="1:64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  <c r="AR44" s="5">
        <v>609</v>
      </c>
    </row>
    <row r="45" spans="1:64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64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64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X47" s="15"/>
      <c r="AY47" s="15"/>
      <c r="AZ47" s="15"/>
      <c r="BA47" s="15"/>
      <c r="BB47" s="15"/>
      <c r="BC47" s="15"/>
      <c r="BD47" s="15"/>
      <c r="BE47" s="15"/>
      <c r="BF47" s="15"/>
    </row>
    <row r="48" spans="1:64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X48" s="15"/>
      <c r="AY48" s="15"/>
      <c r="AZ48" s="15"/>
      <c r="BA48" s="15"/>
      <c r="BB48" s="15"/>
      <c r="BC48" s="15"/>
      <c r="BD48" s="15"/>
      <c r="BE48" s="15"/>
      <c r="BF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O61"/>
  <sheetViews>
    <sheetView zoomScale="90" zoomScaleNormal="9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5"/>
  <cols>
    <col min="1" max="1" width="34.08203125" customWidth="1"/>
    <col min="2" max="2" width="35.83203125" customWidth="1"/>
    <col min="3" max="3" width="12.58203125" customWidth="1"/>
    <col min="4" max="13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F4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18">
        <f>L23</f>
        <v>1160368</v>
      </c>
      <c r="M4" s="218">
        <f t="shared" ref="M4:M18" si="3">M23-L23</f>
        <v>1002394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ref="E5:G18" si="4">E24-D24</f>
        <v>164286</v>
      </c>
      <c r="F5" s="218">
        <f t="shared" si="4"/>
        <v>111007</v>
      </c>
      <c r="G5" s="218">
        <f t="shared" si="4"/>
        <v>152534</v>
      </c>
      <c r="H5" s="218">
        <f t="shared" ref="H5:H18" si="5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18">
        <f t="shared" ref="L5:L18" si="6">L24</f>
        <v>152028</v>
      </c>
      <c r="M5" s="218">
        <f t="shared" si="3"/>
        <v>145381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4"/>
        <v>39857</v>
      </c>
      <c r="F6" s="218">
        <f t="shared" si="4"/>
        <v>35753</v>
      </c>
      <c r="G6" s="218">
        <f t="shared" si="4"/>
        <v>32669</v>
      </c>
      <c r="H6" s="218">
        <f t="shared" si="5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18">
        <f t="shared" si="6"/>
        <v>28559</v>
      </c>
      <c r="M6" s="218">
        <f t="shared" si="3"/>
        <v>34654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4"/>
        <v>3490</v>
      </c>
      <c r="F7" s="218">
        <f t="shared" si="4"/>
        <v>8058</v>
      </c>
      <c r="G7" s="218">
        <f t="shared" si="4"/>
        <v>-1126</v>
      </c>
      <c r="H7" s="218">
        <f t="shared" si="5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6"/>
        <v>3706</v>
      </c>
      <c r="M7" s="218">
        <f t="shared" si="3"/>
        <v>-119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4"/>
        <v>-4783</v>
      </c>
      <c r="F8" s="218">
        <f t="shared" si="4"/>
        <v>-6900</v>
      </c>
      <c r="G8" s="218">
        <f t="shared" si="4"/>
        <v>-5147</v>
      </c>
      <c r="H8" s="218">
        <f t="shared" si="5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18">
        <f t="shared" si="6"/>
        <v>-7360</v>
      </c>
      <c r="M8" s="218">
        <f t="shared" si="3"/>
        <v>2708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4"/>
        <v>-47086</v>
      </c>
      <c r="G9" s="221">
        <f t="shared" si="4"/>
        <v>1483864</v>
      </c>
      <c r="H9" s="221">
        <f t="shared" si="5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21">
        <f t="shared" si="6"/>
        <v>1337301</v>
      </c>
      <c r="M9" s="221">
        <f t="shared" si="3"/>
        <v>1185018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4"/>
        <v>-179498</v>
      </c>
      <c r="F10" s="218">
        <f t="shared" si="4"/>
        <v>-186222</v>
      </c>
      <c r="G10" s="218">
        <f t="shared" si="4"/>
        <v>-192406</v>
      </c>
      <c r="H10" s="218">
        <f t="shared" si="5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18">
        <f t="shared" si="6"/>
        <v>-231709</v>
      </c>
      <c r="M10" s="218">
        <f t="shared" si="3"/>
        <v>-237814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4"/>
        <v>-318268</v>
      </c>
      <c r="F11" s="218">
        <f t="shared" si="4"/>
        <v>-132084</v>
      </c>
      <c r="G11" s="218">
        <f t="shared" si="4"/>
        <v>-131331</v>
      </c>
      <c r="H11" s="218">
        <f t="shared" si="5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18">
        <f t="shared" si="6"/>
        <v>-132548</v>
      </c>
      <c r="M11" s="218">
        <f t="shared" si="3"/>
        <v>-98734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4"/>
        <v>-245102</v>
      </c>
      <c r="F12" s="223">
        <f t="shared" si="4"/>
        <v>-23795</v>
      </c>
      <c r="G12" s="223">
        <f t="shared" si="4"/>
        <v>-418</v>
      </c>
      <c r="H12" s="223">
        <f t="shared" si="5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6"/>
        <v>0</v>
      </c>
      <c r="M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4"/>
        <v>-44402</v>
      </c>
      <c r="F13" s="218">
        <f t="shared" si="4"/>
        <v>-44363</v>
      </c>
      <c r="G13" s="218">
        <f t="shared" si="4"/>
        <v>-44490</v>
      </c>
      <c r="H13" s="218">
        <f t="shared" si="5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18">
        <f t="shared" si="6"/>
        <v>-46678</v>
      </c>
      <c r="M13" s="218">
        <f t="shared" si="3"/>
        <v>-47555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4"/>
        <v>-542168</v>
      </c>
      <c r="F14" s="221">
        <f t="shared" si="4"/>
        <v>-362669</v>
      </c>
      <c r="G14" s="221">
        <f t="shared" si="4"/>
        <v>-368227</v>
      </c>
      <c r="H14" s="221">
        <f t="shared" si="5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21">
        <f t="shared" si="6"/>
        <v>-410935</v>
      </c>
      <c r="M14" s="221">
        <f t="shared" si="3"/>
        <v>-384103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4"/>
        <v>-74995</v>
      </c>
      <c r="F15" s="218">
        <f t="shared" si="4"/>
        <v>-135933</v>
      </c>
      <c r="G15" s="218">
        <f t="shared" si="4"/>
        <v>-92402</v>
      </c>
      <c r="H15" s="218">
        <f t="shared" si="5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18">
        <f t="shared" si="6"/>
        <v>-100819</v>
      </c>
      <c r="M15" s="218">
        <f t="shared" si="3"/>
        <v>-30573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4"/>
        <v>-5193</v>
      </c>
      <c r="F16" s="218">
        <f t="shared" si="4"/>
        <v>-6701</v>
      </c>
      <c r="G16" s="218">
        <f t="shared" si="4"/>
        <v>-8222</v>
      </c>
      <c r="H16" s="218">
        <f t="shared" si="5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18">
        <f t="shared" si="6"/>
        <v>-9545</v>
      </c>
      <c r="M16" s="218">
        <f t="shared" si="3"/>
        <v>-8415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4"/>
        <v>0</v>
      </c>
      <c r="F17" s="218">
        <f t="shared" si="4"/>
        <v>0</v>
      </c>
      <c r="G17" s="218">
        <f t="shared" si="4"/>
        <v>0</v>
      </c>
      <c r="H17" s="218">
        <f t="shared" si="5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6"/>
        <v>0</v>
      </c>
      <c r="M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4"/>
        <v>721420</v>
      </c>
      <c r="F18" s="226">
        <f t="shared" si="4"/>
        <v>-552389</v>
      </c>
      <c r="G18" s="226">
        <f t="shared" si="4"/>
        <v>1015013</v>
      </c>
      <c r="H18" s="226">
        <f t="shared" si="5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26">
        <f t="shared" si="6"/>
        <v>816002</v>
      </c>
      <c r="M18" s="226">
        <f t="shared" si="3"/>
        <v>761927</v>
      </c>
    </row>
    <row r="20" spans="1:41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</row>
    <row r="23" spans="1:41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18">
        <v>1160368</v>
      </c>
      <c r="M23" s="218">
        <v>2162762</v>
      </c>
    </row>
    <row r="24" spans="1:41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18">
        <v>152028</v>
      </c>
      <c r="M24" s="218">
        <v>297409</v>
      </c>
    </row>
    <row r="25" spans="1:41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18">
        <v>28559</v>
      </c>
      <c r="M25" s="218">
        <v>63213</v>
      </c>
    </row>
    <row r="26" spans="1:41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  <c r="M26" s="218">
        <v>3587</v>
      </c>
    </row>
    <row r="27" spans="1:41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18">
        <v>-7360</v>
      </c>
      <c r="M27" s="218">
        <v>-4652</v>
      </c>
    </row>
    <row r="28" spans="1:41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>+K23+K24+K25+K26+K27</f>
        <v>5385920</v>
      </c>
      <c r="L28" s="221">
        <f>+L23+L24+L25+L26+L27</f>
        <v>1337301</v>
      </c>
      <c r="M28" s="221">
        <f>+M23+M24+M25+M26+M27</f>
        <v>2522319</v>
      </c>
    </row>
    <row r="29" spans="1:41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18">
        <v>-231709</v>
      </c>
      <c r="M29" s="218">
        <v>-469523</v>
      </c>
    </row>
    <row r="30" spans="1:41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18">
        <v>-132548</v>
      </c>
      <c r="M30" s="218">
        <v>-231282</v>
      </c>
    </row>
    <row r="31" spans="1:41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18">
        <v>-46678</v>
      </c>
      <c r="M32" s="218">
        <v>-94233</v>
      </c>
    </row>
    <row r="33" spans="1:21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>+K32+K30+K29</f>
        <v>-1472301</v>
      </c>
      <c r="L33" s="221">
        <f>+L32+L30+L29</f>
        <v>-410935</v>
      </c>
      <c r="M33" s="221">
        <f>+M32+M30+M29</f>
        <v>-795038</v>
      </c>
    </row>
    <row r="34" spans="1:21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18">
        <v>-100819</v>
      </c>
      <c r="M34" s="218">
        <v>-131392</v>
      </c>
    </row>
    <row r="35" spans="1:21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18">
        <v>-9545</v>
      </c>
      <c r="M35" s="218">
        <v>-17960</v>
      </c>
    </row>
    <row r="36" spans="1:21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</row>
    <row r="37" spans="1:21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>+K28+K33+K34+K35+K36</f>
        <v>3600243</v>
      </c>
      <c r="L37" s="226">
        <f>+L28+L33+L34+L35+L36</f>
        <v>816002</v>
      </c>
      <c r="M37" s="226">
        <f>+M28+M33+M34+M35+M36</f>
        <v>1577929</v>
      </c>
    </row>
    <row r="38" spans="1:21">
      <c r="O38" s="241"/>
      <c r="P38" s="242"/>
      <c r="Q38" s="242"/>
      <c r="R38" s="242"/>
      <c r="S38" s="243"/>
      <c r="T38" s="242"/>
      <c r="U38" s="243"/>
    </row>
    <row r="39" spans="1:21">
      <c r="K39" s="69"/>
      <c r="L39" s="69"/>
      <c r="M39" s="69"/>
      <c r="O39" s="241"/>
      <c r="P39" s="242"/>
      <c r="Q39" s="242"/>
      <c r="R39" s="242"/>
      <c r="S39" s="243"/>
      <c r="T39" s="242"/>
      <c r="U39" s="243"/>
    </row>
    <row r="40" spans="1:21">
      <c r="O40" s="244"/>
      <c r="P40" s="245"/>
      <c r="Q40" s="245"/>
      <c r="R40" s="245"/>
      <c r="S40" s="245"/>
      <c r="T40" s="245"/>
      <c r="U40" s="246"/>
    </row>
    <row r="41" spans="1:21">
      <c r="O41" s="241"/>
      <c r="P41" s="242"/>
      <c r="Q41" s="242"/>
      <c r="R41" s="242"/>
      <c r="S41" s="243"/>
      <c r="T41" s="242"/>
      <c r="U41" s="247"/>
    </row>
    <row r="42" spans="1:21">
      <c r="C42" s="124"/>
      <c r="D42" s="124"/>
      <c r="E42" s="124"/>
      <c r="F42" s="124"/>
      <c r="G42" s="124"/>
      <c r="H42" s="124"/>
      <c r="O42" s="244"/>
      <c r="P42" s="245"/>
      <c r="Q42" s="245"/>
      <c r="R42" s="245"/>
      <c r="S42" s="245"/>
      <c r="T42" s="245"/>
      <c r="U42" s="246"/>
    </row>
    <row r="43" spans="1:21">
      <c r="C43" s="124"/>
      <c r="D43" s="124"/>
      <c r="E43" s="124"/>
      <c r="F43" s="124"/>
      <c r="G43" s="124"/>
      <c r="H43" s="124"/>
    </row>
    <row r="44" spans="1:21">
      <c r="C44" s="124"/>
      <c r="D44" s="124"/>
      <c r="E44" s="124"/>
      <c r="F44" s="124"/>
      <c r="G44" s="124"/>
      <c r="H44" s="124"/>
    </row>
    <row r="45" spans="1:21">
      <c r="E45" s="124"/>
      <c r="F45" s="124"/>
      <c r="H45" s="124"/>
    </row>
    <row r="46" spans="1:21">
      <c r="C46" s="124"/>
      <c r="D46" s="124"/>
      <c r="E46" s="124"/>
      <c r="F46" s="124"/>
      <c r="G46" s="124"/>
      <c r="H46" s="124"/>
    </row>
    <row r="47" spans="1:21">
      <c r="C47" s="124"/>
      <c r="D47" s="124"/>
      <c r="E47" s="124"/>
      <c r="F47" s="124"/>
      <c r="G47" s="124"/>
      <c r="H47" s="124"/>
    </row>
    <row r="48" spans="1:21">
      <c r="C48" s="124"/>
      <c r="D48" s="124"/>
      <c r="E48" s="124"/>
      <c r="F48" s="124"/>
      <c r="H48" s="124"/>
    </row>
    <row r="49" spans="3:8">
      <c r="C49" s="124"/>
      <c r="D49" s="124"/>
      <c r="E49" s="124"/>
      <c r="F49" s="124"/>
      <c r="G49" s="124"/>
      <c r="H49" s="124"/>
    </row>
    <row r="50" spans="3:8">
      <c r="E50" s="124"/>
      <c r="F50" s="124"/>
      <c r="H50" s="124"/>
    </row>
    <row r="51" spans="3:8">
      <c r="C51" s="124"/>
      <c r="D51" s="124"/>
      <c r="E51" s="124"/>
      <c r="F51" s="124"/>
      <c r="H51" s="124"/>
    </row>
    <row r="52" spans="3:8">
      <c r="C52" s="124"/>
      <c r="D52" s="124"/>
      <c r="E52" s="124"/>
      <c r="F52" s="124"/>
      <c r="G52" s="124"/>
      <c r="H52" s="124"/>
    </row>
    <row r="53" spans="3:8">
      <c r="C53" s="124"/>
      <c r="D53" s="124"/>
      <c r="F53" s="124"/>
      <c r="G53" s="124"/>
      <c r="H53" s="124"/>
    </row>
    <row r="54" spans="3:8">
      <c r="C54" s="124"/>
      <c r="D54" s="124"/>
      <c r="F54" s="124"/>
      <c r="G54" s="124"/>
      <c r="H54" s="124"/>
    </row>
    <row r="55" spans="3:8">
      <c r="G55" s="124"/>
      <c r="H55" s="124"/>
    </row>
    <row r="56" spans="3:8">
      <c r="C56" s="124"/>
      <c r="D56" s="124"/>
      <c r="E56" s="124"/>
      <c r="F56" s="124"/>
      <c r="G56" s="124"/>
      <c r="H56" s="124"/>
    </row>
    <row r="59" spans="3:8">
      <c r="H59" s="124"/>
    </row>
    <row r="60" spans="3:8">
      <c r="H60" s="124"/>
    </row>
    <row r="61" spans="3:8">
      <c r="H61" s="124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O37"/>
  <sheetViews>
    <sheetView zoomScale="90" zoomScaleNormal="9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5"/>
  <cols>
    <col min="1" max="1" width="39.25" customWidth="1"/>
    <col min="2" max="2" width="40.08203125" customWidth="1"/>
    <col min="3" max="13" width="11.33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18">
        <f>L23</f>
        <v>190739</v>
      </c>
      <c r="M4" s="218">
        <f t="shared" ref="M4:M18" si="3">M23-L23</f>
        <v>187840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4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18">
        <f t="shared" ref="L5:L18" si="5">L24</f>
        <v>43022</v>
      </c>
      <c r="M5" s="218">
        <f t="shared" si="3"/>
        <v>43649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4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18">
        <f t="shared" si="5"/>
        <v>20766</v>
      </c>
      <c r="M6" s="218">
        <f t="shared" si="3"/>
        <v>23002</v>
      </c>
    </row>
    <row r="7" spans="1:41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4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18">
        <f t="shared" si="5"/>
        <v>-51</v>
      </c>
      <c r="M8" s="218">
        <f t="shared" si="3"/>
        <v>57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4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21">
        <f t="shared" si="5"/>
        <v>254476</v>
      </c>
      <c r="M9" s="221">
        <f t="shared" si="3"/>
        <v>254548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4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18">
        <f t="shared" si="5"/>
        <v>-50146</v>
      </c>
      <c r="M10" s="218">
        <f t="shared" si="3"/>
        <v>-49583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4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18">
        <f t="shared" si="5"/>
        <v>-19476</v>
      </c>
      <c r="M11" s="218">
        <f t="shared" si="3"/>
        <v>-22548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4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18">
        <f t="shared" si="5"/>
        <v>-6576</v>
      </c>
      <c r="M13" s="218">
        <f t="shared" si="3"/>
        <v>-6637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4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21">
        <f t="shared" si="5"/>
        <v>-76198</v>
      </c>
      <c r="M14" s="221">
        <f t="shared" si="3"/>
        <v>-78768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4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18">
        <f t="shared" si="5"/>
        <v>-15994</v>
      </c>
      <c r="M15" s="218">
        <f t="shared" si="3"/>
        <v>-39776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4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18">
        <f t="shared" si="5"/>
        <v>-1083</v>
      </c>
      <c r="M16" s="218">
        <f t="shared" si="3"/>
        <v>-622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4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26">
        <f t="shared" si="5"/>
        <v>161201</v>
      </c>
      <c r="M18" s="226">
        <f t="shared" si="3"/>
        <v>135382</v>
      </c>
    </row>
    <row r="20" spans="1:41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</row>
    <row r="23" spans="1:41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18">
        <v>190739</v>
      </c>
      <c r="M23" s="218">
        <v>378579</v>
      </c>
    </row>
    <row r="24" spans="1:41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18">
        <v>43022</v>
      </c>
      <c r="M24" s="218">
        <v>86671</v>
      </c>
    </row>
    <row r="25" spans="1:41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18">
        <v>20766</v>
      </c>
      <c r="M25" s="218">
        <v>43768</v>
      </c>
    </row>
    <row r="26" spans="1:41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</row>
    <row r="27" spans="1:41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18">
        <v>-51</v>
      </c>
      <c r="M27" s="218">
        <v>6</v>
      </c>
    </row>
    <row r="28" spans="1:41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21">
        <f>SUM(L23:L27)</f>
        <v>254476</v>
      </c>
      <c r="M28" s="221">
        <f>SUM(M23:M27)</f>
        <v>509024</v>
      </c>
    </row>
    <row r="29" spans="1:41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18">
        <v>-50146</v>
      </c>
      <c r="M29" s="218">
        <v>-99729</v>
      </c>
    </row>
    <row r="30" spans="1:41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18">
        <v>-19476</v>
      </c>
      <c r="M30" s="218">
        <v>-42024</v>
      </c>
    </row>
    <row r="31" spans="1:41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</row>
    <row r="32" spans="1:41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18">
        <v>-6576</v>
      </c>
      <c r="M32" s="218">
        <v>-13213</v>
      </c>
    </row>
    <row r="33" spans="1:13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>+K32+K30+K29</f>
        <v>-296149</v>
      </c>
      <c r="L33" s="221">
        <f>+L32+L30+L29</f>
        <v>-76198</v>
      </c>
      <c r="M33" s="221">
        <f>+M32+M30+M29</f>
        <v>-154966</v>
      </c>
    </row>
    <row r="34" spans="1:13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18">
        <v>-15994</v>
      </c>
      <c r="M34" s="218">
        <v>-55770</v>
      </c>
    </row>
    <row r="35" spans="1:13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18">
        <v>-1083</v>
      </c>
      <c r="M35" s="218">
        <v>-1705</v>
      </c>
    </row>
    <row r="36" spans="1:13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</row>
    <row r="37" spans="1:13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26">
        <f>+L33+L34+L35+L28</f>
        <v>161201</v>
      </c>
      <c r="M37" s="226">
        <f>+M33+M34+M35+M28</f>
        <v>296583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O37"/>
  <sheetViews>
    <sheetView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5"/>
  <cols>
    <col min="1" max="1" width="44.25" customWidth="1"/>
    <col min="2" max="2" width="37.58203125" customWidth="1"/>
    <col min="3" max="13" width="11.33203125" customWidth="1"/>
  </cols>
  <sheetData>
    <row r="1" spans="1:41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18">
        <f>L23</f>
        <v>-1213</v>
      </c>
      <c r="M4" s="218">
        <f t="shared" ref="M4:M18" si="3">M23-L23</f>
        <v>-5052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4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18">
        <f t="shared" ref="L5:L18" si="5">L24</f>
        <v>2025</v>
      </c>
      <c r="M5" s="218">
        <f t="shared" si="3"/>
        <v>181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4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18">
        <f t="shared" si="5"/>
        <v>538</v>
      </c>
      <c r="M6" s="218">
        <f t="shared" si="3"/>
        <v>3569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4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5"/>
        <v>7011</v>
      </c>
      <c r="M7" s="218">
        <f t="shared" si="3"/>
        <v>-4800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4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5"/>
        <v>439</v>
      </c>
      <c r="M8" s="218">
        <f t="shared" si="3"/>
        <v>17445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4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21">
        <f t="shared" si="5"/>
        <v>8800</v>
      </c>
      <c r="M9" s="221">
        <f t="shared" si="3"/>
        <v>11343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4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5"/>
        <v>-7487</v>
      </c>
      <c r="M10" s="218">
        <f t="shared" si="3"/>
        <v>-7224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4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5"/>
        <v>-70912</v>
      </c>
      <c r="M11" s="218">
        <f t="shared" si="3"/>
        <v>-6127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4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5"/>
        <v>-60906</v>
      </c>
      <c r="M12" s="223">
        <f t="shared" si="3"/>
        <v>56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4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5"/>
        <v>-1037</v>
      </c>
      <c r="M13" s="218">
        <f t="shared" si="3"/>
        <v>-1026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4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5"/>
        <v>-79436</v>
      </c>
      <c r="M14" s="221">
        <f t="shared" si="3"/>
        <v>-14377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4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5"/>
        <v>-1885</v>
      </c>
      <c r="M15" s="218">
        <f t="shared" si="3"/>
        <v>-211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4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5"/>
        <v>0</v>
      </c>
      <c r="M16" s="218">
        <f t="shared" si="3"/>
        <v>0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4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26">
        <f t="shared" si="5"/>
        <v>-72521</v>
      </c>
      <c r="M18" s="226">
        <f t="shared" si="3"/>
        <v>-3245</v>
      </c>
    </row>
    <row r="20" spans="1:41" s="1" customFormat="1" ht="15.5">
      <c r="A20" s="39" t="s">
        <v>613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614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</row>
    <row r="23" spans="1:41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18">
        <v>-1213</v>
      </c>
      <c r="M23" s="218">
        <v>-6265</v>
      </c>
    </row>
    <row r="24" spans="1:41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18">
        <v>2025</v>
      </c>
      <c r="M24" s="218">
        <v>2206</v>
      </c>
    </row>
    <row r="25" spans="1:41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18">
        <v>538</v>
      </c>
      <c r="M25" s="218">
        <v>4107</v>
      </c>
    </row>
    <row r="26" spans="1:41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  <c r="M26" s="218">
        <v>2211</v>
      </c>
    </row>
    <row r="27" spans="1:41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  <c r="M27" s="218">
        <v>17884</v>
      </c>
    </row>
    <row r="28" spans="1:41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21">
        <f>SUM(L23:L27)</f>
        <v>8800</v>
      </c>
      <c r="M28" s="221">
        <f>SUM(M23:M27)</f>
        <v>20143</v>
      </c>
    </row>
    <row r="29" spans="1:41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  <c r="M29" s="218">
        <v>-14711</v>
      </c>
    </row>
    <row r="30" spans="1:41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  <c r="M30" s="218">
        <v>-77039</v>
      </c>
    </row>
    <row r="31" spans="1:41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  <c r="M31" s="223">
        <v>-60850</v>
      </c>
    </row>
    <row r="32" spans="1:41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  <c r="M32" s="218">
        <v>-2063</v>
      </c>
    </row>
    <row r="33" spans="1:13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>+K32+K30+K29</f>
        <v>-120488</v>
      </c>
      <c r="L33" s="221">
        <f>+L32+L30+L29</f>
        <v>-79436</v>
      </c>
      <c r="M33" s="221">
        <f>+M32+M30+M29</f>
        <v>-93813</v>
      </c>
    </row>
    <row r="34" spans="1:13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  <c r="M34" s="218">
        <v>-2096</v>
      </c>
    </row>
    <row r="35" spans="1:13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</row>
    <row r="36" spans="1:13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</row>
    <row r="37" spans="1:13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26">
        <f>+L34+L35+L36+L33+L28</f>
        <v>-72521</v>
      </c>
      <c r="M37" s="226">
        <f>+M34+M35+M36+M33+M28</f>
        <v>-75766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O39"/>
  <sheetViews>
    <sheetView zoomScale="90" zoomScaleNormal="90" workbookViewId="0">
      <pane xSplit="2" ySplit="3" topLeftCell="I1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4.5"/>
  <cols>
    <col min="1" max="1" width="41.58203125" customWidth="1"/>
    <col min="2" max="2" width="38.75" customWidth="1"/>
    <col min="3" max="13" width="11.58203125" customWidth="1"/>
    <col min="14" max="14" width="9.58203125" customWidth="1"/>
    <col min="15" max="15" width="9.25" customWidth="1"/>
  </cols>
  <sheetData>
    <row r="1" spans="1:41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</row>
    <row r="4" spans="1:41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M4" s="218">
        <f t="shared" ref="M4:M18" si="3">M23-L23</f>
        <v>-3610</v>
      </c>
      <c r="N4" s="69"/>
      <c r="O4" s="69"/>
    </row>
    <row r="5" spans="1:41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4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5">L24</f>
        <v>2507</v>
      </c>
      <c r="M5" s="218">
        <f t="shared" si="3"/>
        <v>1328</v>
      </c>
      <c r="N5" s="69"/>
      <c r="O5" s="69"/>
    </row>
    <row r="6" spans="1:41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4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5"/>
        <v>-96634</v>
      </c>
      <c r="M6" s="218">
        <f t="shared" si="3"/>
        <v>-102044</v>
      </c>
      <c r="N6" s="69"/>
      <c r="O6" s="69"/>
    </row>
    <row r="7" spans="1:41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69"/>
      <c r="O7" s="69"/>
    </row>
    <row r="8" spans="1:41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4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5"/>
        <v>-90435</v>
      </c>
      <c r="M8" s="218">
        <f t="shared" si="3"/>
        <v>-22726</v>
      </c>
      <c r="N8" s="69"/>
      <c r="O8" s="69"/>
    </row>
    <row r="9" spans="1:41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4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5"/>
        <v>-180211</v>
      </c>
      <c r="M9" s="221">
        <f t="shared" si="3"/>
        <v>-127052</v>
      </c>
      <c r="N9" s="69"/>
      <c r="O9" s="69"/>
    </row>
    <row r="10" spans="1:41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4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5"/>
        <v>0</v>
      </c>
      <c r="M10" s="218">
        <f t="shared" si="3"/>
        <v>0</v>
      </c>
      <c r="N10" s="69"/>
      <c r="O10" s="69"/>
    </row>
    <row r="11" spans="1:41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4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5"/>
        <v>-31761</v>
      </c>
      <c r="M11" s="218">
        <f t="shared" si="3"/>
        <v>-27683</v>
      </c>
      <c r="N11" s="69"/>
      <c r="O11" s="69"/>
    </row>
    <row r="12" spans="1:41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69"/>
      <c r="O12" s="69"/>
    </row>
    <row r="13" spans="1:41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4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5"/>
        <v>0</v>
      </c>
      <c r="M13" s="218">
        <f t="shared" si="3"/>
        <v>0</v>
      </c>
      <c r="N13" s="69"/>
      <c r="O13" s="69"/>
    </row>
    <row r="14" spans="1:41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4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5"/>
        <v>-31761</v>
      </c>
      <c r="M14" s="221">
        <f t="shared" si="3"/>
        <v>-27683</v>
      </c>
      <c r="N14" s="69"/>
      <c r="O14" s="69"/>
    </row>
    <row r="15" spans="1:41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4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5"/>
        <v>6048</v>
      </c>
      <c r="M15" s="218">
        <f t="shared" si="3"/>
        <v>8784</v>
      </c>
      <c r="N15" s="69"/>
      <c r="O15" s="69"/>
    </row>
    <row r="16" spans="1:41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4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5"/>
        <v>-20655</v>
      </c>
      <c r="M16" s="218">
        <f t="shared" si="3"/>
        <v>-21529</v>
      </c>
      <c r="N16" s="69"/>
      <c r="O16" s="69"/>
    </row>
    <row r="17" spans="1:41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4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5"/>
        <v>-548810</v>
      </c>
      <c r="M17" s="218">
        <f t="shared" si="3"/>
        <v>-574780</v>
      </c>
      <c r="N17" s="69"/>
      <c r="O17" s="69"/>
    </row>
    <row r="18" spans="1:41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4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5"/>
        <v>-775389</v>
      </c>
      <c r="M18" s="226">
        <f t="shared" si="3"/>
        <v>-742260</v>
      </c>
      <c r="N18" s="69"/>
      <c r="O18" s="69"/>
    </row>
    <row r="20" spans="1:41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55"/>
      <c r="O21" s="249"/>
      <c r="P21" s="249"/>
      <c r="Q21" s="249"/>
      <c r="R21" s="249"/>
      <c r="S21" s="249"/>
      <c r="T21" s="249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255"/>
      <c r="O22" s="249"/>
      <c r="P22" s="249"/>
      <c r="Q22" s="249"/>
      <c r="R22" s="249"/>
      <c r="S22" s="249"/>
      <c r="T22" s="249"/>
    </row>
    <row r="23" spans="1:41" s="215" customFormat="1" ht="12.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218">
        <v>741</v>
      </c>
      <c r="N23" s="241"/>
      <c r="O23" s="250"/>
      <c r="P23" s="250"/>
      <c r="Q23" s="251"/>
      <c r="R23" s="252"/>
      <c r="S23" s="250"/>
      <c r="T23" s="252"/>
    </row>
    <row r="24" spans="1:41" s="215" customFormat="1" ht="12.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218">
        <v>3835</v>
      </c>
      <c r="N24" s="241"/>
      <c r="O24" s="250"/>
      <c r="P24" s="250"/>
      <c r="Q24" s="250"/>
      <c r="R24" s="252"/>
      <c r="S24" s="250"/>
      <c r="T24" s="252"/>
    </row>
    <row r="25" spans="1:41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218">
        <v>-198678</v>
      </c>
      <c r="N25" s="241"/>
      <c r="O25" s="250"/>
      <c r="P25" s="250"/>
      <c r="Q25" s="242"/>
      <c r="R25" s="252"/>
      <c r="S25" s="251"/>
      <c r="T25" s="251"/>
    </row>
    <row r="26" spans="1:41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41"/>
      <c r="O26" s="250"/>
      <c r="P26" s="242"/>
      <c r="Q26" s="250"/>
      <c r="R26" s="252"/>
      <c r="S26" s="242"/>
      <c r="T26" s="252"/>
    </row>
    <row r="27" spans="1:41" s="215" customFormat="1" ht="12.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218">
        <v>-113161</v>
      </c>
      <c r="N27" s="241"/>
      <c r="O27" s="251"/>
      <c r="P27" s="247"/>
      <c r="Q27" s="242"/>
      <c r="R27" s="251"/>
      <c r="S27" s="251"/>
      <c r="T27" s="251"/>
    </row>
    <row r="28" spans="1:41" s="215" customFormat="1" ht="12.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221">
        <f>SUM(M23:M27)</f>
        <v>-307263</v>
      </c>
      <c r="N28" s="241"/>
      <c r="O28" s="252"/>
      <c r="P28" s="252"/>
      <c r="Q28" s="252"/>
      <c r="R28" s="252"/>
      <c r="S28" s="251"/>
      <c r="T28" s="252"/>
    </row>
    <row r="29" spans="1:41" s="215" customFormat="1" ht="12.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41"/>
      <c r="O29" s="251"/>
      <c r="P29" s="251"/>
      <c r="Q29" s="251"/>
      <c r="R29" s="251"/>
      <c r="S29" s="242"/>
      <c r="T29" s="251"/>
    </row>
    <row r="30" spans="1:41" s="215" customFormat="1" ht="12.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218">
        <v>-59444</v>
      </c>
      <c r="N30" s="241"/>
      <c r="O30" s="251"/>
      <c r="P30" s="251"/>
      <c r="Q30" s="251"/>
      <c r="R30" s="251"/>
      <c r="S30" s="251"/>
      <c r="T30" s="251"/>
    </row>
    <row r="31" spans="1:41" s="215" customFormat="1" ht="12.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41"/>
      <c r="O31" s="253"/>
      <c r="P31" s="253"/>
      <c r="Q31" s="254"/>
      <c r="R31" s="254"/>
      <c r="S31" s="253"/>
      <c r="T31" s="254"/>
    </row>
    <row r="32" spans="1:41" s="215" customFormat="1" ht="12.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41"/>
      <c r="O32" s="251"/>
      <c r="P32" s="251"/>
      <c r="Q32" s="251"/>
      <c r="R32" s="251"/>
      <c r="S32" s="242"/>
      <c r="T32" s="251"/>
    </row>
    <row r="33" spans="1:20" s="215" customFormat="1" ht="12.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>+K32+K30+K29</f>
        <v>-104018</v>
      </c>
      <c r="L33" s="221">
        <f>+L32+L30+L29</f>
        <v>-31761</v>
      </c>
      <c r="M33" s="221">
        <f>+M32+M30+M29</f>
        <v>-59444</v>
      </c>
      <c r="N33" s="241"/>
      <c r="O33" s="251"/>
      <c r="P33" s="251"/>
      <c r="Q33" s="251"/>
      <c r="R33" s="251"/>
      <c r="S33" s="251"/>
      <c r="T33" s="251"/>
    </row>
    <row r="34" spans="1:20" s="215" customFormat="1" ht="12.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218">
        <v>14832</v>
      </c>
      <c r="N34" s="241"/>
      <c r="O34" s="251"/>
      <c r="P34" s="251"/>
      <c r="Q34" s="251"/>
      <c r="R34" s="251"/>
      <c r="S34" s="250"/>
      <c r="T34" s="251"/>
    </row>
    <row r="35" spans="1:20" s="215" customFormat="1" ht="12.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218">
        <v>-42184</v>
      </c>
      <c r="N35" s="241"/>
      <c r="O35" s="251"/>
      <c r="P35" s="251"/>
      <c r="Q35" s="242"/>
      <c r="R35" s="251"/>
      <c r="S35" s="251"/>
      <c r="T35" s="251"/>
    </row>
    <row r="36" spans="1:20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218">
        <v>-1123590</v>
      </c>
      <c r="N36" s="241"/>
      <c r="O36" s="242"/>
      <c r="P36" s="242"/>
      <c r="Q36" s="242"/>
      <c r="R36" s="243"/>
      <c r="S36" s="251"/>
      <c r="T36" s="251"/>
    </row>
    <row r="37" spans="1:20" s="215" customFormat="1" ht="12.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>+K28+K33+K34+K35+K36</f>
        <v>-3333125</v>
      </c>
      <c r="L37" s="226">
        <f>+L28+L33+L34+L35+L36</f>
        <v>-775389</v>
      </c>
      <c r="M37" s="226">
        <f>+M28+M33+M34+M35+M36</f>
        <v>-1517649</v>
      </c>
      <c r="N37" s="244"/>
      <c r="O37" s="246"/>
      <c r="P37" s="246"/>
      <c r="Q37" s="248"/>
      <c r="R37" s="246"/>
      <c r="S37" s="248"/>
      <c r="T37" s="246"/>
    </row>
    <row r="39" spans="1:20">
      <c r="K39" s="69"/>
      <c r="L39" s="69"/>
      <c r="M39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G63"/>
  <sheetViews>
    <sheetView zoomScale="90" zoomScaleNormal="90" workbookViewId="0">
      <pane xSplit="2" ySplit="4" topLeftCell="AB5" activePane="bottomRight" state="frozenSplit"/>
      <selection pane="topRight" activeCell="B70" sqref="B70"/>
      <selection pane="bottomLeft" activeCell="A3" sqref="A3"/>
      <selection pane="bottomRight" activeCell="AC1" sqref="AC1:AC1048576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83203125" style="181" customWidth="1"/>
    <col min="16" max="29" width="11.08203125" style="181" bestFit="1" customWidth="1"/>
    <col min="30" max="30" width="20.33203125" style="180" customWidth="1"/>
    <col min="31" max="31" width="11.83203125" style="180" customWidth="1"/>
    <col min="32" max="32" width="11.33203125" style="180" customWidth="1"/>
    <col min="33" max="33" width="12.58203125" style="180" customWidth="1"/>
    <col min="34" max="16384" width="8.33203125" style="180"/>
  </cols>
  <sheetData>
    <row r="1" spans="1:33" s="1" customFormat="1" ht="15.5">
      <c r="A1" s="39" t="s">
        <v>114</v>
      </c>
      <c r="B1" s="39"/>
    </row>
    <row r="2" spans="1:33" s="1" customFormat="1" ht="15.5">
      <c r="A2" s="39" t="s">
        <v>378</v>
      </c>
      <c r="B2" s="39"/>
      <c r="X2" s="14"/>
      <c r="Y2" s="14"/>
      <c r="Z2" s="14"/>
      <c r="AA2" s="14"/>
      <c r="AB2" s="14"/>
      <c r="AC2" s="14"/>
    </row>
    <row r="3" spans="1:33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  <c r="AC3" s="14"/>
    </row>
    <row r="4" spans="1:33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C4" s="183" t="s">
        <v>674</v>
      </c>
      <c r="AD4" s="232"/>
      <c r="AE4" s="239"/>
      <c r="AF4" s="232"/>
    </row>
    <row r="5" spans="1:33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C5" s="184">
        <v>5856992</v>
      </c>
      <c r="AE5" s="239"/>
      <c r="AF5" s="239"/>
      <c r="AG5" s="239"/>
    </row>
    <row r="6" spans="1:33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C6" s="186">
        <v>632990</v>
      </c>
      <c r="AE6" s="239"/>
      <c r="AF6" s="239"/>
      <c r="AG6" s="239"/>
    </row>
    <row r="7" spans="1:33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C7" s="184">
        <v>464102</v>
      </c>
      <c r="AF7" s="239"/>
      <c r="AG7" s="239"/>
    </row>
    <row r="8" spans="1:33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C8" s="184">
        <v>179</v>
      </c>
      <c r="AE8" s="239"/>
    </row>
    <row r="9" spans="1:33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C9" s="184">
        <v>168709</v>
      </c>
      <c r="AE9" s="239"/>
      <c r="AF9" s="239"/>
      <c r="AG9" s="239"/>
    </row>
    <row r="10" spans="1:33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C10" s="191">
        <v>149835</v>
      </c>
      <c r="AE10" s="239"/>
      <c r="AF10" s="239"/>
      <c r="AG10" s="239"/>
    </row>
    <row r="11" spans="1:33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C11" s="184">
        <v>66609</v>
      </c>
      <c r="AE11" s="239"/>
      <c r="AF11" s="239"/>
      <c r="AG11" s="239"/>
    </row>
    <row r="12" spans="1:33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C12" s="184">
        <v>83226</v>
      </c>
      <c r="AE12" s="239"/>
      <c r="AF12" s="239"/>
      <c r="AG12" s="239"/>
    </row>
    <row r="13" spans="1:33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C13" s="191">
        <v>28544165</v>
      </c>
      <c r="AE13" s="239"/>
      <c r="AF13" s="239"/>
      <c r="AG13" s="239"/>
    </row>
    <row r="14" spans="1:33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C14" s="184">
        <v>28790</v>
      </c>
      <c r="AE14" s="239"/>
      <c r="AF14" s="239"/>
      <c r="AG14" s="239"/>
    </row>
    <row r="15" spans="1:33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C15" s="184">
        <v>28515375</v>
      </c>
      <c r="AE15" s="239"/>
      <c r="AF15" s="239"/>
      <c r="AG15" s="239"/>
    </row>
    <row r="16" spans="1:33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C16" s="193">
        <v>74645200</v>
      </c>
      <c r="AE16" s="239"/>
      <c r="AF16" s="239"/>
      <c r="AG16" s="239"/>
    </row>
    <row r="17" spans="1:33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C17" s="184">
        <v>5905</v>
      </c>
      <c r="AE17" s="239"/>
      <c r="AF17" s="239"/>
      <c r="AG17" s="239"/>
    </row>
    <row r="18" spans="1:33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C18" s="184">
        <v>74639295</v>
      </c>
      <c r="AE18" s="239"/>
      <c r="AF18" s="239"/>
      <c r="AG18" s="239"/>
    </row>
    <row r="19" spans="1:33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C19" s="191">
        <v>22099071</v>
      </c>
      <c r="AE19" s="239"/>
      <c r="AF19" s="239"/>
      <c r="AG19" s="239"/>
    </row>
    <row r="20" spans="1:33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C20" s="184">
        <v>21412853</v>
      </c>
      <c r="AE20" s="239"/>
      <c r="AF20" s="239"/>
      <c r="AG20" s="239"/>
    </row>
    <row r="21" spans="1:33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C21" s="184">
        <v>488442</v>
      </c>
      <c r="AE21" s="239"/>
      <c r="AF21" s="239"/>
      <c r="AG21" s="239"/>
    </row>
    <row r="22" spans="1:33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C22" s="184">
        <v>197776</v>
      </c>
      <c r="AE22" s="239"/>
      <c r="AF22" s="239"/>
      <c r="AG22" s="239"/>
    </row>
    <row r="23" spans="1:33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C23" s="184">
        <v>170655</v>
      </c>
      <c r="AE23" s="239"/>
      <c r="AF23" s="239"/>
      <c r="AG23" s="239"/>
    </row>
    <row r="24" spans="1:33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C24" s="184">
        <v>47612</v>
      </c>
      <c r="AE24" s="239"/>
      <c r="AF24" s="239"/>
      <c r="AG24" s="239"/>
    </row>
    <row r="25" spans="1:33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C25" s="184">
        <v>547916</v>
      </c>
      <c r="AE25" s="239"/>
      <c r="AF25" s="239"/>
      <c r="AG25" s="239"/>
    </row>
    <row r="26" spans="1:33" s="232" customFormat="1" ht="13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C26" s="184">
        <v>509447</v>
      </c>
      <c r="AD26" s="180"/>
      <c r="AE26" s="240"/>
      <c r="AF26" s="239"/>
      <c r="AG26" s="239"/>
    </row>
    <row r="27" spans="1:33" s="232" customFormat="1" ht="13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C27" s="186">
        <v>779196</v>
      </c>
      <c r="AD27" s="180"/>
      <c r="AE27" s="240"/>
      <c r="AF27" s="239"/>
      <c r="AG27" s="239"/>
    </row>
    <row r="28" spans="1:33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C28" s="184">
        <v>2534</v>
      </c>
      <c r="AF28" s="240"/>
      <c r="AG28" s="239"/>
    </row>
    <row r="29" spans="1:33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C29" s="184">
        <v>776662</v>
      </c>
      <c r="AD29" s="180"/>
      <c r="AE29" s="180"/>
      <c r="AF29" s="240"/>
      <c r="AG29" s="239"/>
    </row>
    <row r="30" spans="1:33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C30" s="184">
        <v>1532877</v>
      </c>
      <c r="AD30" s="180"/>
      <c r="AE30" s="180"/>
      <c r="AF30" s="240"/>
      <c r="AG30" s="239"/>
    </row>
    <row r="31" spans="1:33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4">
        <v>19114</v>
      </c>
      <c r="AD31" s="180"/>
      <c r="AE31" s="180"/>
      <c r="AF31" s="180"/>
      <c r="AG31" s="240"/>
    </row>
    <row r="32" spans="1:33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95">
        <v>135535070</v>
      </c>
      <c r="AD32" s="180"/>
      <c r="AE32" s="180"/>
      <c r="AF32" s="180"/>
      <c r="AG32" s="240"/>
    </row>
    <row r="33" spans="1:33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02"/>
    </row>
    <row r="34" spans="1:33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  <c r="AC34" s="205"/>
    </row>
    <row r="35" spans="1:33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C35" s="183" t="s">
        <v>674</v>
      </c>
      <c r="AD35" s="232"/>
      <c r="AE35" s="239"/>
      <c r="AF35" s="232"/>
    </row>
    <row r="36" spans="1:33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C36" s="206"/>
      <c r="AE36" s="239"/>
    </row>
    <row r="37" spans="1:33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C37" s="191">
        <v>514947</v>
      </c>
      <c r="AE37" s="239"/>
      <c r="AF37" s="239"/>
      <c r="AG37" s="239"/>
    </row>
    <row r="38" spans="1:33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C38" s="184">
        <v>406290</v>
      </c>
      <c r="AE38" s="239"/>
      <c r="AF38" s="239"/>
      <c r="AG38" s="239"/>
    </row>
    <row r="39" spans="1:33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C39" s="184">
        <v>108657</v>
      </c>
      <c r="AE39" s="239"/>
      <c r="AF39" s="239"/>
    </row>
    <row r="40" spans="1:33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C40" s="186">
        <v>122285470</v>
      </c>
      <c r="AE40" s="239"/>
      <c r="AF40" s="239"/>
      <c r="AG40" s="239"/>
    </row>
    <row r="41" spans="1:33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C41" s="184">
        <v>585422</v>
      </c>
      <c r="AE41" s="239"/>
      <c r="AF41" s="239"/>
      <c r="AG41" s="239"/>
    </row>
    <row r="42" spans="1:33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C42" s="184">
        <v>116540149</v>
      </c>
      <c r="AE42" s="239"/>
      <c r="AF42" s="239"/>
      <c r="AG42" s="239"/>
    </row>
    <row r="43" spans="1:33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C43" s="184">
        <v>2559</v>
      </c>
      <c r="AE43" s="239"/>
      <c r="AF43" s="239"/>
      <c r="AG43" s="239"/>
    </row>
    <row r="44" spans="1:33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C44" s="184">
        <v>3595571</v>
      </c>
      <c r="AE44" s="239"/>
      <c r="AF44" s="239"/>
      <c r="AG44" s="239"/>
    </row>
    <row r="45" spans="1:33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C45" s="184">
        <v>1561769</v>
      </c>
      <c r="AE45" s="239"/>
      <c r="AF45" s="239"/>
      <c r="AG45" s="239"/>
    </row>
    <row r="46" spans="1:33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C46" s="184">
        <v>129644</v>
      </c>
      <c r="AE46" s="239"/>
      <c r="AF46" s="239"/>
      <c r="AG46" s="239"/>
    </row>
    <row r="47" spans="1:33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C47" s="186">
        <v>2263958</v>
      </c>
      <c r="AE47" s="239"/>
      <c r="AF47" s="239"/>
      <c r="AG47" s="239"/>
    </row>
    <row r="48" spans="1:33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C48" s="184">
        <v>2223914</v>
      </c>
      <c r="AF48" s="239"/>
      <c r="AG48" s="239"/>
    </row>
    <row r="49" spans="1:33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C49" s="184">
        <v>40044</v>
      </c>
      <c r="AE49" s="239"/>
      <c r="AF49" s="239"/>
      <c r="AG49" s="239"/>
    </row>
    <row r="50" spans="1:33" s="232" customFormat="1" hidden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</row>
    <row r="51" spans="1:33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C51" s="186">
        <v>147558</v>
      </c>
      <c r="AG51" s="239"/>
    </row>
    <row r="52" spans="1:33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C52" s="184">
        <v>147123</v>
      </c>
      <c r="AE52" s="239"/>
      <c r="AF52" s="239"/>
      <c r="AG52" s="239"/>
    </row>
    <row r="53" spans="1:33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C53" s="184">
        <v>435</v>
      </c>
      <c r="AF53" s="239"/>
    </row>
    <row r="54" spans="1:33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C54" s="184">
        <v>2849135</v>
      </c>
      <c r="AE54" s="239"/>
      <c r="AG54" s="239"/>
    </row>
    <row r="55" spans="1:33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C55" s="195">
        <v>128190712</v>
      </c>
      <c r="AE55" s="239"/>
      <c r="AF55" s="239"/>
      <c r="AG55" s="239"/>
    </row>
    <row r="56" spans="1:33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C56" s="184"/>
      <c r="AF56" s="239"/>
    </row>
    <row r="57" spans="1:33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C57" s="184">
        <v>1213117</v>
      </c>
      <c r="AE57" s="239"/>
      <c r="AG57" s="239"/>
    </row>
    <row r="58" spans="1:33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C58" s="184">
        <v>-21</v>
      </c>
      <c r="AF58" s="239"/>
    </row>
    <row r="59" spans="1:33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C59" s="184">
        <v>1147502</v>
      </c>
      <c r="AE59" s="239"/>
      <c r="AG59" s="239"/>
    </row>
    <row r="60" spans="1:33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C60" s="184">
        <v>-124982</v>
      </c>
      <c r="AE60" s="239"/>
      <c r="AF60" s="239"/>
      <c r="AG60" s="239"/>
    </row>
    <row r="61" spans="1:33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C61" s="184">
        <v>5108742</v>
      </c>
      <c r="AE61" s="239"/>
      <c r="AF61" s="239"/>
      <c r="AG61" s="239"/>
    </row>
    <row r="62" spans="1:33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C62" s="186">
        <v>7344358</v>
      </c>
      <c r="AE62" s="239"/>
      <c r="AF62" s="239"/>
      <c r="AG62" s="239"/>
    </row>
    <row r="63" spans="1:33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C63" s="195">
        <v>135535070</v>
      </c>
      <c r="AE63" s="239"/>
      <c r="AF63" s="239"/>
      <c r="AG63" s="239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2024-07-26T13:27:01Z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